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exeloncorp-my.sharepoint.com/personal/e087584_exelonds_com/Documents/Desktop/FERC/Formula Rate Filings/2023/ACE/"/>
    </mc:Choice>
  </mc:AlternateContent>
  <xr:revisionPtr revIDLastSave="0" documentId="8_{5CA031AD-F6F0-4289-A56A-52ED26758B33}" xr6:coauthVersionLast="47" xr6:coauthVersionMax="47" xr10:uidLastSave="{00000000-0000-0000-0000-000000000000}"/>
  <bookViews>
    <workbookView xWindow="28680" yWindow="-120" windowWidth="29040" windowHeight="15840" tabRatio="913" xr2:uid="{00000000-000D-0000-FFFF-FFFF00000000}"/>
  </bookViews>
  <sheets>
    <sheet name="ATT H-1A" sheetId="1" r:id="rId1"/>
    <sheet name="1A - ADIT Summary" sheetId="48" r:id="rId2"/>
    <sheet name="1B - ADIT EOY" sheetId="49" r:id="rId3"/>
    <sheet name="1C - ADIT BOY" sheetId="50" r:id="rId4"/>
    <sheet name="1D - ADIT Rate Base Adjustment" sheetId="51" r:id="rId5"/>
    <sheet name="1E - EDIT Amortization" sheetId="52" r:id="rId6"/>
    <sheet name="1F - ADIT Remeasurement" sheetId="53" r:id="rId7"/>
    <sheet name="2 - Other Tax" sheetId="5" r:id="rId8"/>
    <sheet name="3 - Revenue Credits" sheetId="7" r:id="rId9"/>
    <sheet name="3a - Shared Revenues" sheetId="54" r:id="rId10"/>
    <sheet name="4 - 100 Basis Pt ROE" sheetId="8" r:id="rId11"/>
    <sheet name="5 - Cost Support 1" sheetId="9" r:id="rId12"/>
    <sheet name="5a Affiliate Allocations" sheetId="10" r:id="rId13"/>
    <sheet name="5b EBSC Affiliate Allocations" sheetId="31" r:id="rId14"/>
    <sheet name="6-Project Rev Req" sheetId="12" r:id="rId15"/>
    <sheet name="6A-Project True-up" sheetId="13" r:id="rId16"/>
    <sheet name="6B - True-Up Interest " sheetId="14" r:id="rId17"/>
    <sheet name="7 - Cap Add WS" sheetId="55" r:id="rId18"/>
    <sheet name="8 - Securitization" sheetId="16" r:id="rId19"/>
    <sheet name="9 - Rate Base" sheetId="17" r:id="rId20"/>
    <sheet name="9A - Gross Plant &amp; ARO" sheetId="18" r:id="rId21"/>
    <sheet name="10 - Merger Costs" sheetId="19" r:id="rId22"/>
    <sheet name="11A - O&amp;M" sheetId="32" r:id="rId23"/>
    <sheet name="11B - A&amp;G" sheetId="33" r:id="rId24"/>
    <sheet name="12- Depreciation Rates" sheetId="34"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s>
  <definedNames>
    <definedName name="\0" localSheetId="15">#REF!</definedName>
    <definedName name="\0" localSheetId="16">#REF!</definedName>
    <definedName name="\0" localSheetId="17">#REF!</definedName>
    <definedName name="\0">#REF!</definedName>
    <definedName name="\1">'[1]Header Data'!#REF!</definedName>
    <definedName name="\A" localSheetId="17">#REF!</definedName>
    <definedName name="\A">#REF!</definedName>
    <definedName name="\b" localSheetId="17">#REF!</definedName>
    <definedName name="\b">#REF!</definedName>
    <definedName name="\C" localSheetId="17">#REF!</definedName>
    <definedName name="\C">#REF!</definedName>
    <definedName name="\D">#REF!</definedName>
    <definedName name="\E">#REF!</definedName>
    <definedName name="\f">[2]IS!#REF!</definedName>
    <definedName name="\G" localSheetId="17">#REF!</definedName>
    <definedName name="\G">#REF!</definedName>
    <definedName name="\H" localSheetId="17">#REF!</definedName>
    <definedName name="\H">#REF!</definedName>
    <definedName name="\I" localSheetId="17">#REF!</definedName>
    <definedName name="\I">#REF!</definedName>
    <definedName name="\J">#REF!</definedName>
    <definedName name="\k">[2]IS!#REF!</definedName>
    <definedName name="\L" localSheetId="17">#REF!</definedName>
    <definedName name="\L">#REF!</definedName>
    <definedName name="\M" localSheetId="17">#REF!</definedName>
    <definedName name="\M">#REF!</definedName>
    <definedName name="\N" localSheetId="17">#REF!</definedName>
    <definedName name="\N">#REF!</definedName>
    <definedName name="\O">#REF!</definedName>
    <definedName name="\P">#REF!</definedName>
    <definedName name="\P2">#REF!</definedName>
    <definedName name="\q" localSheetId="9">'[3]Curr adj - depn basis diff'!#REF!</definedName>
    <definedName name="\q">'[4]Curr adj - depn basis diff'!#REF!</definedName>
    <definedName name="\R" localSheetId="17">#REF!</definedName>
    <definedName name="\R">#REF!</definedName>
    <definedName name="\S" localSheetId="17">#REF!</definedName>
    <definedName name="\S">#REF!</definedName>
    <definedName name="\U" localSheetId="17">#REF!</definedName>
    <definedName name="\U">#REF!</definedName>
    <definedName name="\W">#REF!</definedName>
    <definedName name="__________________________DAT1">'[5]Cost Center List'!#REF!</definedName>
    <definedName name="__________________________DAT2" localSheetId="17">#REF!</definedName>
    <definedName name="__________________________DAT2">#REF!</definedName>
    <definedName name="__________________________DAT3" localSheetId="17">#REF!</definedName>
    <definedName name="__________________________DAT3">#REF!</definedName>
    <definedName name="_________________________DAT1" localSheetId="17">'[5]Cost Center List'!#REF!</definedName>
    <definedName name="_________________________DAT1">'[5]Cost Center List'!#REF!</definedName>
    <definedName name="_________________________DAT2" localSheetId="17">#REF!</definedName>
    <definedName name="_________________________DAT2">#REF!</definedName>
    <definedName name="_________________________DAT3" localSheetId="17">#REF!</definedName>
    <definedName name="_________________________DAT3">#REF!</definedName>
    <definedName name="________________________DAT1" localSheetId="17">'[5]Cost Center List'!#REF!</definedName>
    <definedName name="________________________DAT1">'[5]Cost Center List'!#REF!</definedName>
    <definedName name="________________________DAT2" localSheetId="17">#REF!</definedName>
    <definedName name="________________________DAT2">#REF!</definedName>
    <definedName name="________________________DAT3" localSheetId="17">#REF!</definedName>
    <definedName name="________________________DAT3">#REF!</definedName>
    <definedName name="_______________________DAT1" localSheetId="17">'[5]Cost Center List'!#REF!</definedName>
    <definedName name="_______________________DAT1">'[5]Cost Center List'!#REF!</definedName>
    <definedName name="_______________________DAT2" localSheetId="17">#REF!</definedName>
    <definedName name="_______________________DAT2">#REF!</definedName>
    <definedName name="_______________________DAT3" localSheetId="17">#REF!</definedName>
    <definedName name="_______________________DAT3">#REF!</definedName>
    <definedName name="______________________DAT1" localSheetId="17">'[5]Cost Center List'!#REF!</definedName>
    <definedName name="______________________DAT1">'[5]Cost Center List'!#REF!</definedName>
    <definedName name="______________________DAT2" localSheetId="17">#REF!</definedName>
    <definedName name="______________________DAT2">#REF!</definedName>
    <definedName name="______________________DAT3" localSheetId="17">#REF!</definedName>
    <definedName name="______________________DAT3">#REF!</definedName>
    <definedName name="_____________________DAT1" localSheetId="17">'[5]Cost Center List'!#REF!</definedName>
    <definedName name="_____________________DAT1">'[5]Cost Center List'!#REF!</definedName>
    <definedName name="_____________________DAT2" localSheetId="17">#REF!</definedName>
    <definedName name="_____________________DAT2">#REF!</definedName>
    <definedName name="_____________________DAT3" localSheetId="17">#REF!</definedName>
    <definedName name="_____________________DAT3">#REF!</definedName>
    <definedName name="____________________DAT1" localSheetId="17">'[5]Cost Center List'!#REF!</definedName>
    <definedName name="____________________DAT1">'[5]Cost Center List'!#REF!</definedName>
    <definedName name="____________________DAT2" localSheetId="17">#REF!</definedName>
    <definedName name="____________________DAT2">#REF!</definedName>
    <definedName name="____________________DAT3" localSheetId="17">#REF!</definedName>
    <definedName name="____________________DAT3">#REF!</definedName>
    <definedName name="___________________DAT1" localSheetId="17">'[5]Cost Center List'!#REF!</definedName>
    <definedName name="___________________DAT1">'[5]Cost Center List'!#REF!</definedName>
    <definedName name="___________________DAT2" localSheetId="17">#REF!</definedName>
    <definedName name="___________________DAT2">#REF!</definedName>
    <definedName name="___________________DAT3" localSheetId="17">#REF!</definedName>
    <definedName name="___________________DAT3">#REF!</definedName>
    <definedName name="__________________DAT1" localSheetId="17">'[5]Cost Center List'!#REF!</definedName>
    <definedName name="__________________DAT1">'[5]Cost Center List'!#REF!</definedName>
    <definedName name="__________________DAT2" localSheetId="17">#REF!</definedName>
    <definedName name="__________________DAT2">#REF!</definedName>
    <definedName name="__________________DAT3" localSheetId="17">#REF!</definedName>
    <definedName name="__________________DAT3">#REF!</definedName>
    <definedName name="_________________DAT1" localSheetId="17">'[5]Cost Center List'!#REF!</definedName>
    <definedName name="_________________DAT1">'[5]Cost Center List'!#REF!</definedName>
    <definedName name="_________________DAT2" localSheetId="17">#REF!</definedName>
    <definedName name="_________________DAT2">#REF!</definedName>
    <definedName name="_________________DAT3" localSheetId="17">#REF!</definedName>
    <definedName name="_________________DAT3">#REF!</definedName>
    <definedName name="_________________H1" localSheetId="9">{"'Metretek HTML'!$A$7:$W$42"}</definedName>
    <definedName name="_________________H1" localSheetId="15">{"'Metretek HTML'!$A$7:$W$42"}</definedName>
    <definedName name="_________________H1" localSheetId="16">{"'Metretek HTML'!$A$7:$W$42"}</definedName>
    <definedName name="_________________H1" localSheetId="17">{"'Metretek HTML'!$A$7:$W$42"}</definedName>
    <definedName name="_________________H1">{"'Metretek HTML'!$A$7:$W$42"}</definedName>
    <definedName name="_________________PG1">#REF!</definedName>
    <definedName name="_________________PG2">#REF!</definedName>
    <definedName name="_________________PG3">#REF!</definedName>
    <definedName name="_________________PG4">#REF!</definedName>
    <definedName name="________________DAT1">'[5]Cost Center List'!#REF!</definedName>
    <definedName name="________________DAT10" localSheetId="17">#REF!</definedName>
    <definedName name="________________DAT10">#REF!</definedName>
    <definedName name="________________DAT11" localSheetId="17">#REF!</definedName>
    <definedName name="________________DAT11">#REF!</definedName>
    <definedName name="________________DAT12" localSheetId="17">#REF!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2" localSheetId="9">'[6]Rent Revenue'!#REF!</definedName>
    <definedName name="________________DAT2">'[7]Rent Revenue'!#REF!</definedName>
    <definedName name="________________DAT3" localSheetId="17">#REF!</definedName>
    <definedName name="________________DAT3">#REF!</definedName>
    <definedName name="________________DAT4" localSheetId="17">#REF!</definedName>
    <definedName name="________________DAT4">#REF!</definedName>
    <definedName name="________________DAT5" localSheetId="17">#REF!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PG1">#REF!</definedName>
    <definedName name="________________PG2">#REF!</definedName>
    <definedName name="________________PG3">#REF!</definedName>
    <definedName name="________________PG4">#REF!</definedName>
    <definedName name="_______________DAT1">'[5]Cost Center List'!#REF!</definedName>
    <definedName name="_______________DAT10" localSheetId="17">#REF!</definedName>
    <definedName name="_______________DAT10">#REF!</definedName>
    <definedName name="_______________DAT11" localSheetId="17">#REF!</definedName>
    <definedName name="_______________DAT11">#REF!</definedName>
    <definedName name="_______________DAT12" localSheetId="17">#REF!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2">#REF!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PG1">#REF!</definedName>
    <definedName name="_______________PG2">#REF!</definedName>
    <definedName name="_______________PG3">#REF!</definedName>
    <definedName name="_______________PG4">#REF!</definedName>
    <definedName name="______________DAT1">'[5]Cost Center List'!#REF!</definedName>
    <definedName name="______________DAT10" localSheetId="17">#REF!</definedName>
    <definedName name="______________DAT10">#REF!</definedName>
    <definedName name="______________DAT11" localSheetId="17">#REF!</definedName>
    <definedName name="______________DAT11">#REF!</definedName>
    <definedName name="______________DAT12" localSheetId="17">#REF!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2">#REF!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PG1">#REF!</definedName>
    <definedName name="______________PG2">#REF!</definedName>
    <definedName name="______________PG3">#REF!</definedName>
    <definedName name="______________PG4">#REF!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2">#REF!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PG1">#REF!</definedName>
    <definedName name="_____________PG2">#REF!</definedName>
    <definedName name="_____________PG3">#REF!</definedName>
    <definedName name="_____________PG4">#REF!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PG1">#REF!</definedName>
    <definedName name="____________PG2">#REF!</definedName>
    <definedName name="____________PG3">#REF!</definedName>
    <definedName name="____________PG4">#REF!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PG1">#REF!</definedName>
    <definedName name="___________PG2">#REF!</definedName>
    <definedName name="___________PG3">#REF!</definedName>
    <definedName name="___________PG4">#REF!</definedName>
    <definedName name="___________SUM282" localSheetId="9">'[8]YTD Summary'!#REF!</definedName>
    <definedName name="___________SUM282">'[9]YTD Summary'!#REF!</definedName>
    <definedName name="__________DAT1" localSheetId="17">#REF!</definedName>
    <definedName name="__________DAT1">#REF!</definedName>
    <definedName name="__________DAT10" localSheetId="17">#REF!</definedName>
    <definedName name="__________DAT10">#REF!</definedName>
    <definedName name="__________DAT11" localSheetId="17">#REF!</definedName>
    <definedName name="__________DAT11">#REF!</definedName>
    <definedName name="__________dat1111" localSheetId="9">[10]Sheet1!$G$2:$G$29</definedName>
    <definedName name="__________dat1111">[11]Sheet1!$G$2:$G$29</definedName>
    <definedName name="__________DAT12" localSheetId="17">#REF!</definedName>
    <definedName name="__________DAT12">#REF!</definedName>
    <definedName name="__________DAT13" localSheetId="17">#REF!</definedName>
    <definedName name="__________DAT13">#REF!</definedName>
    <definedName name="__________DAT14" localSheetId="17">#REF!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New2">#REF!</definedName>
    <definedName name="__________New3">#REF!</definedName>
    <definedName name="__________New4">#REF!</definedName>
    <definedName name="__________PG1">#REF!</definedName>
    <definedName name="__________PG2">#REF!</definedName>
    <definedName name="__________PG3">#REF!</definedName>
    <definedName name="__________PG4">#REF!</definedName>
    <definedName name="__________PG5">#REF!</definedName>
    <definedName name="__________PG6">#REF!</definedName>
    <definedName name="__________SUM282" localSheetId="9">'[8]YTD Summary'!#REF!</definedName>
    <definedName name="__________SUM282">'[9]YTD Summary'!#REF!</definedName>
    <definedName name="_________DAT1" localSheetId="17">#REF!</definedName>
    <definedName name="_________DAT1">#REF!</definedName>
    <definedName name="_________DAT10" localSheetId="17">#REF!</definedName>
    <definedName name="_________DAT10">#REF!</definedName>
    <definedName name="_________DAT11" localSheetId="17">#REF!</definedName>
    <definedName name="_________DAT11">#REF!</definedName>
    <definedName name="_________dat1111" localSheetId="9">[10]Sheet1!$G$2:$G$29</definedName>
    <definedName name="_________dat1111">[11]Sheet1!$G$2:$G$29</definedName>
    <definedName name="_________DAT12" localSheetId="17">#REF!</definedName>
    <definedName name="_________DAT12">#REF!</definedName>
    <definedName name="_________DAT13" localSheetId="17">#REF!</definedName>
    <definedName name="_________DAT13">#REF!</definedName>
    <definedName name="_________DAT14" localSheetId="17">#REF!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New2">#REF!</definedName>
    <definedName name="_________New3">#REF!</definedName>
    <definedName name="_________New4">#REF!</definedName>
    <definedName name="_________PG1">#REF!</definedName>
    <definedName name="_________PG2">#REF!</definedName>
    <definedName name="_________PG3">#REF!</definedName>
    <definedName name="_________PG4">#REF!</definedName>
    <definedName name="_________PG5">#REF!</definedName>
    <definedName name="_________PG6">#REF!</definedName>
    <definedName name="_________SUM282" localSheetId="9">'[8]YTD Summary'!#REF!</definedName>
    <definedName name="_________SUM282">'[9]YTD Summary'!#REF!</definedName>
    <definedName name="________DAT1" localSheetId="17">#REF!</definedName>
    <definedName name="________DAT1">#REF!</definedName>
    <definedName name="________DAT10" localSheetId="17">#REF!</definedName>
    <definedName name="________DAT10">#REF!</definedName>
    <definedName name="________DAT11" localSheetId="17">#REF!</definedName>
    <definedName name="________DAT11">#REF!</definedName>
    <definedName name="________dat1111" localSheetId="9">[10]Sheet1!$G$2:$G$29</definedName>
    <definedName name="________dat1111">[11]Sheet1!$G$2:$G$29</definedName>
    <definedName name="________DAT12" localSheetId="17">#REF!</definedName>
    <definedName name="________DAT12">#REF!</definedName>
    <definedName name="________DAT13" localSheetId="17">#REF!</definedName>
    <definedName name="________DAT13">#REF!</definedName>
    <definedName name="________DAT14" localSheetId="17">#REF!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New2">#REF!</definedName>
    <definedName name="________New3">#REF!</definedName>
    <definedName name="________New4">#REF!</definedName>
    <definedName name="________PG1">#REF!</definedName>
    <definedName name="________PG2">#REF!</definedName>
    <definedName name="________PG3">#REF!</definedName>
    <definedName name="________PG4">#REF!</definedName>
    <definedName name="________PG5">#REF!</definedName>
    <definedName name="________PG6">#REF!</definedName>
    <definedName name="________SUM282" localSheetId="9">'[12]YTD Summary'!#REF!</definedName>
    <definedName name="________SUM282">'[13]YTD Summary'!#REF!</definedName>
    <definedName name="________SUM3" localSheetId="9">'[14]Summ 165_236'!#REF!</definedName>
    <definedName name="________SUM3">'[15]Summ 165_236'!#REF!</definedName>
    <definedName name="________SUM4" localSheetId="9">'[14]Summ 165_236'!#REF!</definedName>
    <definedName name="________SUM4">'[15]Summ 165_236'!#REF!</definedName>
    <definedName name="_______agr8690" localSheetId="9">[16]Model!$I$58</definedName>
    <definedName name="_______agr8690">[17]Model!$I$58</definedName>
    <definedName name="_______agr8790" localSheetId="9">[16]Model!$I$59</definedName>
    <definedName name="_______agr8790">[17]Model!$I$59</definedName>
    <definedName name="_______agr8791" localSheetId="9">[16]Model!$J$59</definedName>
    <definedName name="_______agr8791">[17]Model!$J$59</definedName>
    <definedName name="_______agr8890" localSheetId="9">[16]Model!$I$60</definedName>
    <definedName name="_______agr8890">[17]Model!$I$60</definedName>
    <definedName name="_______agr8891" localSheetId="9">[16]Model!$J$60</definedName>
    <definedName name="_______agr8891">[17]Model!$J$60</definedName>
    <definedName name="_______agr8892" localSheetId="9">[16]Model!$K$60</definedName>
    <definedName name="_______agr8892">[17]Model!$K$60</definedName>
    <definedName name="_______agr8990" localSheetId="9">[16]Model!$I$61</definedName>
    <definedName name="_______agr8990">[17]Model!$I$61</definedName>
    <definedName name="_______agr8991" localSheetId="9">[16]Model!$J$61</definedName>
    <definedName name="_______agr8991">[17]Model!$J$61</definedName>
    <definedName name="_______agr8992" localSheetId="9">[16]Model!$K$61</definedName>
    <definedName name="_______agr8992">[17]Model!$K$61</definedName>
    <definedName name="_______agr8993" localSheetId="9">[16]Model!$L$61</definedName>
    <definedName name="_______agr8993">[17]Model!$L$61</definedName>
    <definedName name="_______agr9091" localSheetId="9">[16]Model!$J$62</definedName>
    <definedName name="_______agr9091">[17]Model!$J$62</definedName>
    <definedName name="_______agr9092" localSheetId="9">[16]Model!$K$62</definedName>
    <definedName name="_______agr9092">[17]Model!$K$62</definedName>
    <definedName name="_______agr9093" localSheetId="9">[16]Model!$L$62</definedName>
    <definedName name="_______agr9093">[17]Model!$L$62</definedName>
    <definedName name="_______agr9094" localSheetId="9">[16]Model!$M$62</definedName>
    <definedName name="_______agr9094">[17]Model!$M$62</definedName>
    <definedName name="_______agr9192" localSheetId="9">[16]Model!$K$63</definedName>
    <definedName name="_______agr9192">[17]Model!$K$63</definedName>
    <definedName name="_______agr9193" localSheetId="9">[16]Model!$L$63</definedName>
    <definedName name="_______agr9193">[17]Model!$L$63</definedName>
    <definedName name="_______agr9194" localSheetId="9">[16]Model!$M$63</definedName>
    <definedName name="_______agr9194">[17]Model!$M$63</definedName>
    <definedName name="_______agr9195" localSheetId="9">[16]Model!$N$63</definedName>
    <definedName name="_______agr9195">[17]Model!$N$63</definedName>
    <definedName name="_______agr9293" localSheetId="9">[16]Model!$L$64</definedName>
    <definedName name="_______agr9293">[17]Model!$L$64</definedName>
    <definedName name="_______agr9294" localSheetId="9">[16]Model!$M$64</definedName>
    <definedName name="_______agr9294">[17]Model!$M$64</definedName>
    <definedName name="_______agr9295" localSheetId="9">[16]Model!$N$64</definedName>
    <definedName name="_______agr9295">[17]Model!$N$64</definedName>
    <definedName name="_______agr9296" localSheetId="9">[16]Model!$O$64</definedName>
    <definedName name="_______agr9296">[17]Model!$O$64</definedName>
    <definedName name="_______agr9394" localSheetId="9">[16]Model!$M$65</definedName>
    <definedName name="_______agr9394">[17]Model!$M$65</definedName>
    <definedName name="_______agr9395" localSheetId="9">[16]Model!$N$65</definedName>
    <definedName name="_______agr9395">[17]Model!$N$65</definedName>
    <definedName name="_______agr9396" localSheetId="9">[16]Model!$O$65</definedName>
    <definedName name="_______agr9396">[17]Model!$O$65</definedName>
    <definedName name="_______agr9397" localSheetId="9">[16]Model!$P$65</definedName>
    <definedName name="_______agr9397">[17]Model!$P$65</definedName>
    <definedName name="_______agr9495" localSheetId="9">[16]Model!$N$66</definedName>
    <definedName name="_______agr9495">[17]Model!$N$66</definedName>
    <definedName name="_______agr9496" localSheetId="9">[16]Model!$O$66</definedName>
    <definedName name="_______agr9496">[17]Model!$O$66</definedName>
    <definedName name="_______agr9497" localSheetId="9">[16]Model!$P$66</definedName>
    <definedName name="_______agr9497">[17]Model!$P$66</definedName>
    <definedName name="_______agr9498" localSheetId="9">[16]Model!$Q$66</definedName>
    <definedName name="_______agr9498">[17]Model!$Q$66</definedName>
    <definedName name="_______agr9596" localSheetId="9">[16]Model!$O$67</definedName>
    <definedName name="_______agr9596">[17]Model!$O$67</definedName>
    <definedName name="_______agr9597" localSheetId="9">[16]Model!$P$67</definedName>
    <definedName name="_______agr9597">[17]Model!$P$67</definedName>
    <definedName name="_______agr9598" localSheetId="9">[16]Model!$Q$67</definedName>
    <definedName name="_______agr9598">[17]Model!$Q$67</definedName>
    <definedName name="_______agr9697" localSheetId="9">[16]Model!$P$68</definedName>
    <definedName name="_______agr9697">[17]Model!$P$68</definedName>
    <definedName name="_______agr9698" localSheetId="9">[16]Model!$Q$68</definedName>
    <definedName name="_______agr9698">[17]Model!$Q$68</definedName>
    <definedName name="_______agr9798" localSheetId="9">[16]Model!$Q$69</definedName>
    <definedName name="_______agr9798">[17]Model!$Q$69</definedName>
    <definedName name="_______DAT1" localSheetId="17">#REF!</definedName>
    <definedName name="_______DAT1">#REF!</definedName>
    <definedName name="_______DAT10" localSheetId="17">#REF!</definedName>
    <definedName name="_______DAT10">#REF!</definedName>
    <definedName name="_______DAT11" localSheetId="17">#REF!</definedName>
    <definedName name="_______DAT11">#REF!</definedName>
    <definedName name="_______dat1111" localSheetId="9">[10]Sheet1!$G$2:$G$29</definedName>
    <definedName name="_______dat1111">[11]Sheet1!$G$2:$G$29</definedName>
    <definedName name="_______DAT12" localSheetId="17">#REF!</definedName>
    <definedName name="_______DAT12">#REF!</definedName>
    <definedName name="_______DAT13" localSheetId="17">#REF!</definedName>
    <definedName name="_______DAT13">#REF!</definedName>
    <definedName name="_______DAT14" localSheetId="17">#REF!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New2">#REF!</definedName>
    <definedName name="_______New3">#REF!</definedName>
    <definedName name="_______New4">#REF!</definedName>
    <definedName name="_______PG1">#REF!</definedName>
    <definedName name="_______PG2">#REF!</definedName>
    <definedName name="_______PG3">#REF!</definedName>
    <definedName name="_______PG4">#REF!</definedName>
    <definedName name="_______PG5">#REF!</definedName>
    <definedName name="_______PG6">#REF!</definedName>
    <definedName name="_______qre84" localSheetId="9">'[16]QRE''s'!$D$1:$D$65536</definedName>
    <definedName name="_______qre84">'[17]QRE''s'!$D$1:$D$65536</definedName>
    <definedName name="_______qre8490" localSheetId="9">[16]Model!$I$126</definedName>
    <definedName name="_______qre8490">[17]Model!$I$126</definedName>
    <definedName name="_______qre8491" localSheetId="9">[16]Model!$J$126</definedName>
    <definedName name="_______qre8491">[17]Model!$J$126</definedName>
    <definedName name="_______qre8492" localSheetId="9">[16]Model!$K$126</definedName>
    <definedName name="_______qre8492">[17]Model!$K$126</definedName>
    <definedName name="_______qre8493" localSheetId="9">[16]Model!$L$126</definedName>
    <definedName name="_______qre8493">[17]Model!$L$126</definedName>
    <definedName name="_______qre8494" localSheetId="9">[16]Model!$M$126</definedName>
    <definedName name="_______qre8494">[17]Model!$M$126</definedName>
    <definedName name="_______qre8495" localSheetId="9">[16]Model!$N$126</definedName>
    <definedName name="_______qre8495">[17]Model!$N$126</definedName>
    <definedName name="_______qre8496" localSheetId="9">[16]Model!$O$126</definedName>
    <definedName name="_______qre8496">[17]Model!$O$126</definedName>
    <definedName name="_______qre8497" localSheetId="9">[16]Model!$P$126</definedName>
    <definedName name="_______qre8497">[17]Model!$P$126</definedName>
    <definedName name="_______qre8498" localSheetId="9">[16]Model!$Q$126</definedName>
    <definedName name="_______qre8498">[17]Model!$Q$126</definedName>
    <definedName name="_______qre85" localSheetId="9">'[16]QRE''s'!$E$1:$E$65536</definedName>
    <definedName name="_______qre85">'[17]QRE''s'!$E$1:$E$65536</definedName>
    <definedName name="_______qre8590" localSheetId="9">[16]Model!$I$127</definedName>
    <definedName name="_______qre8590">[17]Model!$I$127</definedName>
    <definedName name="_______qre8591" localSheetId="9">[16]Model!$J$127</definedName>
    <definedName name="_______qre8591">[17]Model!$J$127</definedName>
    <definedName name="_______qre8592" localSheetId="9">[16]Model!$K$127</definedName>
    <definedName name="_______qre8592">[17]Model!$K$127</definedName>
    <definedName name="_______qre8593" localSheetId="9">[16]Model!$L$127</definedName>
    <definedName name="_______qre8593">[17]Model!$L$127</definedName>
    <definedName name="_______qre8594" localSheetId="9">[16]Model!$M$127</definedName>
    <definedName name="_______qre8594">[17]Model!$M$127</definedName>
    <definedName name="_______qre8595" localSheetId="9">[16]Model!$N$127</definedName>
    <definedName name="_______qre8595">[17]Model!$N$127</definedName>
    <definedName name="_______qre8596" localSheetId="9">[16]Model!$O$127</definedName>
    <definedName name="_______qre8596">[17]Model!$O$127</definedName>
    <definedName name="_______qre8597" localSheetId="9">[16]Model!$P$127</definedName>
    <definedName name="_______qre8597">[17]Model!$P$127</definedName>
    <definedName name="_______qre8598" localSheetId="9">[16]Model!$Q$127</definedName>
    <definedName name="_______qre8598">[17]Model!$Q$127</definedName>
    <definedName name="_______qre86" localSheetId="9">'[16]QRE''s'!$F$1:$F$65536</definedName>
    <definedName name="_______qre86">'[17]QRE''s'!$F$1:$F$65536</definedName>
    <definedName name="_______qre8690" localSheetId="9">[16]Model!$I$128</definedName>
    <definedName name="_______qre8690">[17]Model!$I$128</definedName>
    <definedName name="_______qre8691" localSheetId="9">[16]Model!$J$128</definedName>
    <definedName name="_______qre8691">[17]Model!$J$128</definedName>
    <definedName name="_______qre8692" localSheetId="9">[16]Model!$K$128</definedName>
    <definedName name="_______qre8692">[17]Model!$K$128</definedName>
    <definedName name="_______qre8693" localSheetId="9">[16]Model!$L$128</definedName>
    <definedName name="_______qre8693">[17]Model!$L$128</definedName>
    <definedName name="_______qre8694" localSheetId="9">[16]Model!$M$128</definedName>
    <definedName name="_______qre8694">[17]Model!$M$128</definedName>
    <definedName name="_______qre8695" localSheetId="9">[16]Model!$N$128</definedName>
    <definedName name="_______qre8695">[17]Model!$N$128</definedName>
    <definedName name="_______qre8696" localSheetId="9">[16]Model!$O$128</definedName>
    <definedName name="_______qre8696">[17]Model!$O$128</definedName>
    <definedName name="_______qre8697" localSheetId="9">[16]Model!$P$128</definedName>
    <definedName name="_______qre8697">[17]Model!$P$128</definedName>
    <definedName name="_______qre8698" localSheetId="9">[16]Model!$Q$128</definedName>
    <definedName name="_______qre8698">[17]Model!$Q$128</definedName>
    <definedName name="_______qre87" localSheetId="9">'[16]QRE''s'!$G$1:$G$65536</definedName>
    <definedName name="_______qre87">'[17]QRE''s'!$G$1:$G$65536</definedName>
    <definedName name="_______qre8790" localSheetId="9">[16]Model!$I$129</definedName>
    <definedName name="_______qre8790">[17]Model!$I$129</definedName>
    <definedName name="_______qre8791" localSheetId="9">[16]Model!$J$129</definedName>
    <definedName name="_______qre8791">[17]Model!$J$129</definedName>
    <definedName name="_______qre8792" localSheetId="9">[16]Model!$K$129</definedName>
    <definedName name="_______qre8792">[17]Model!$K$129</definedName>
    <definedName name="_______qre8793" localSheetId="9">[16]Model!$L$129</definedName>
    <definedName name="_______qre8793">[17]Model!$L$129</definedName>
    <definedName name="_______qre8794" localSheetId="9">[16]Model!$M$129</definedName>
    <definedName name="_______qre8794">[17]Model!$M$129</definedName>
    <definedName name="_______qre8795" localSheetId="9">[16]Model!$N$129</definedName>
    <definedName name="_______qre8795">[17]Model!$N$129</definedName>
    <definedName name="_______qre8796" localSheetId="9">[16]Model!$O$129</definedName>
    <definedName name="_______qre8796">[17]Model!$O$129</definedName>
    <definedName name="_______qre8797" localSheetId="9">[16]Model!$P$129</definedName>
    <definedName name="_______qre8797">[17]Model!$P$129</definedName>
    <definedName name="_______qre8798" localSheetId="9">[16]Model!$Q$129</definedName>
    <definedName name="_______qre8798">[17]Model!$Q$129</definedName>
    <definedName name="_______qre88" localSheetId="9">'[16]QRE''s'!$H$1:$H$65536</definedName>
    <definedName name="_______qre88">'[17]QRE''s'!$H$1:$H$65536</definedName>
    <definedName name="_______qre8890" localSheetId="9">[16]Model!$I$130</definedName>
    <definedName name="_______qre8890">[17]Model!$I$130</definedName>
    <definedName name="_______qre8891" localSheetId="9">[16]Model!$J$130</definedName>
    <definedName name="_______qre8891">[17]Model!$J$130</definedName>
    <definedName name="_______qre8892" localSheetId="9">[16]Model!$K$130</definedName>
    <definedName name="_______qre8892">[17]Model!$K$130</definedName>
    <definedName name="_______qre8893" localSheetId="9">[16]Model!$L$130</definedName>
    <definedName name="_______qre8893">[17]Model!$L$130</definedName>
    <definedName name="_______qre8894" localSheetId="9">[16]Model!$M$130</definedName>
    <definedName name="_______qre8894">[17]Model!$M$130</definedName>
    <definedName name="_______qre8895" localSheetId="9">[16]Model!$N$130</definedName>
    <definedName name="_______qre8895">[17]Model!$N$130</definedName>
    <definedName name="_______qre8896" localSheetId="9">[16]Model!$O$130</definedName>
    <definedName name="_______qre8896">[17]Model!$O$130</definedName>
    <definedName name="_______qre8897" localSheetId="9">[16]Model!$P$130</definedName>
    <definedName name="_______qre8897">[17]Model!$P$130</definedName>
    <definedName name="_______qre8898" localSheetId="9">[16]Model!$Q$130</definedName>
    <definedName name="_______qre8898">[17]Model!$Q$130</definedName>
    <definedName name="_______qre89" localSheetId="9">'[16]QRE''s'!$I$1:$I$65536</definedName>
    <definedName name="_______qre89">'[17]QRE''s'!$I$1:$I$65536</definedName>
    <definedName name="_______qre90" localSheetId="9">'[16]QRE''s'!$J$1:$J$65536</definedName>
    <definedName name="_______qre90">'[17]QRE''s'!$J$1:$J$65536</definedName>
    <definedName name="_______qre91" localSheetId="9">'[16]QRE''s'!$K$1:$K$65536</definedName>
    <definedName name="_______qre91">'[17]QRE''s'!$K$1:$K$65536</definedName>
    <definedName name="_______qre92" localSheetId="9">'[16]QRE''s'!$L$1:$L$65536</definedName>
    <definedName name="_______qre92">'[17]QRE''s'!$L$1:$L$65536</definedName>
    <definedName name="_______qre93" localSheetId="9">'[16]QRE''s'!$M$1:$M$65536</definedName>
    <definedName name="_______qre93">'[17]QRE''s'!$M$1:$M$65536</definedName>
    <definedName name="_______qre94" localSheetId="9">'[16]QRE''s'!$N$1:$N$65536</definedName>
    <definedName name="_______qre94">'[17]QRE''s'!$N$1:$N$65536</definedName>
    <definedName name="_______qre95" localSheetId="9">'[16]QRE''s'!$O$1:$O$65536</definedName>
    <definedName name="_______qre95">'[17]QRE''s'!$O$1:$O$65536</definedName>
    <definedName name="_______qre96" localSheetId="9">'[16]QRE''s'!$P$1:$P$65536</definedName>
    <definedName name="_______qre96">'[17]QRE''s'!$P$1:$P$65536</definedName>
    <definedName name="_______qre97" localSheetId="9">'[16]QRE''s'!$Q$1:$Q$65536</definedName>
    <definedName name="_______qre97">'[17]QRE''s'!$Q$1:$Q$65536</definedName>
    <definedName name="_______qre98" localSheetId="9">'[16]QRE''s'!$R$1:$R$65536</definedName>
    <definedName name="_______qre98">'[17]QRE''s'!$R$1:$R$65536</definedName>
    <definedName name="_______SUM282" localSheetId="9">'[8]YTD Summary'!#REF!</definedName>
    <definedName name="_______SUM282" localSheetId="17">'[9]YTD Summary'!#REF!</definedName>
    <definedName name="_______SUM282">'[9]YTD Summary'!#REF!</definedName>
    <definedName name="_______SUM3" localSheetId="9">'[14]Summ 165_236'!#REF!</definedName>
    <definedName name="_______SUM3" localSheetId="17">'[15]Summ 165_236'!#REF!</definedName>
    <definedName name="_______SUM3">'[15]Summ 165_236'!#REF!</definedName>
    <definedName name="_______SUM4" localSheetId="9">'[14]Summ 165_236'!#REF!</definedName>
    <definedName name="_______SUM4" localSheetId="17">'[15]Summ 165_236'!#REF!</definedName>
    <definedName name="_______SUM4">'[15]Summ 165_236'!#REF!</definedName>
    <definedName name="_______tqc90" localSheetId="9">'[16]QRE''s'!$J$101</definedName>
    <definedName name="_______tqc90">'[17]QRE''s'!$J$101</definedName>
    <definedName name="_______tqc91" localSheetId="9">'[16]QRE''s'!$K$101</definedName>
    <definedName name="_______tqc91">'[17]QRE''s'!$K$101</definedName>
    <definedName name="_______tqc92" localSheetId="9">'[16]QRE''s'!$L$101</definedName>
    <definedName name="_______tqc92">'[17]QRE''s'!$L$101</definedName>
    <definedName name="_______tqc93" localSheetId="9">'[16]QRE''s'!$M$101</definedName>
    <definedName name="_______tqc93">'[17]QRE''s'!$M$101</definedName>
    <definedName name="_______tqc94" localSheetId="9">'[16]QRE''s'!$N$101</definedName>
    <definedName name="_______tqc94">'[17]QRE''s'!$N$101</definedName>
    <definedName name="_______tqc95" localSheetId="9">'[16]QRE''s'!$O$101</definedName>
    <definedName name="_______tqc95">'[17]QRE''s'!$O$101</definedName>
    <definedName name="_______tqc96" localSheetId="9">'[16]QRE''s'!$P$101</definedName>
    <definedName name="_______tqc96">'[17]QRE''s'!$P$101</definedName>
    <definedName name="_______tqc97" localSheetId="9">'[16]QRE''s'!$Q$101</definedName>
    <definedName name="_______tqc97">'[17]QRE''s'!$Q$101</definedName>
    <definedName name="_______tqc98" localSheetId="9">'[16]QRE''s'!$R$101</definedName>
    <definedName name="_______tqc98">'[17]QRE''s'!$R$101</definedName>
    <definedName name="_______tql90" localSheetId="9">'[16]QRE''s'!$J$99</definedName>
    <definedName name="_______tql90">'[17]QRE''s'!$J$99</definedName>
    <definedName name="_______tql91" localSheetId="9">'[16]QRE''s'!$K$99</definedName>
    <definedName name="_______tql91">'[17]QRE''s'!$K$99</definedName>
    <definedName name="_______tql92" localSheetId="9">'[16]QRE''s'!$L$99</definedName>
    <definedName name="_______tql92">'[17]QRE''s'!$L$99</definedName>
    <definedName name="_______tql93" localSheetId="9">'[16]QRE''s'!$M$99</definedName>
    <definedName name="_______tql93">'[17]QRE''s'!$M$99</definedName>
    <definedName name="_______tql94" localSheetId="9">'[16]QRE''s'!$N$99</definedName>
    <definedName name="_______tql94">'[17]QRE''s'!$N$99</definedName>
    <definedName name="_______tql95" localSheetId="9">'[16]QRE''s'!$O$99</definedName>
    <definedName name="_______tql95">'[17]QRE''s'!$O$99</definedName>
    <definedName name="_______tql96" localSheetId="9">'[16]QRE''s'!$P$99</definedName>
    <definedName name="_______tql96">'[17]QRE''s'!$P$99</definedName>
    <definedName name="_______tql97" localSheetId="9">'[16]QRE''s'!$Q$99</definedName>
    <definedName name="_______tql97">'[17]QRE''s'!$Q$99</definedName>
    <definedName name="_______tql98" localSheetId="9">'[16]QRE''s'!$R$99</definedName>
    <definedName name="_______tql98">'[17]QRE''s'!$R$99</definedName>
    <definedName name="_______tqs90" localSheetId="9">'[16]QRE''s'!$J$100</definedName>
    <definedName name="_______tqs90">'[17]QRE''s'!$J$100</definedName>
    <definedName name="_______tqs91" localSheetId="9">'[16]QRE''s'!$K$100</definedName>
    <definedName name="_______tqs91">'[17]QRE''s'!$K$100</definedName>
    <definedName name="_______tqs92" localSheetId="9">'[16]QRE''s'!$L$100</definedName>
    <definedName name="_______tqs92">'[17]QRE''s'!$L$100</definedName>
    <definedName name="_______tqs93" localSheetId="9">'[16]QRE''s'!$M$100</definedName>
    <definedName name="_______tqs93">'[17]QRE''s'!$M$100</definedName>
    <definedName name="_______tqs94" localSheetId="9">'[16]QRE''s'!$N$100</definedName>
    <definedName name="_______tqs94">'[17]QRE''s'!$N$100</definedName>
    <definedName name="_______tqs95" localSheetId="9">'[16]QRE''s'!$O$100</definedName>
    <definedName name="_______tqs95">'[17]QRE''s'!$O$100</definedName>
    <definedName name="_______tqs96" localSheetId="9">'[16]QRE''s'!$P$100</definedName>
    <definedName name="_______tqs96">'[17]QRE''s'!$P$100</definedName>
    <definedName name="_______tqs97" localSheetId="9">'[16]QRE''s'!$Q$100</definedName>
    <definedName name="_______tqs97">'[17]QRE''s'!$Q$100</definedName>
    <definedName name="_______tqs98" localSheetId="9">'[16]QRE''s'!$R$100</definedName>
    <definedName name="_______tqs98">'[17]QRE''s'!$R$100</definedName>
    <definedName name="______agr8690" localSheetId="9">[16]Model!$I$58</definedName>
    <definedName name="______agr8690">[17]Model!$I$58</definedName>
    <definedName name="______agr8790" localSheetId="9">[16]Model!$I$59</definedName>
    <definedName name="______agr8790">[17]Model!$I$59</definedName>
    <definedName name="______agr8791" localSheetId="9">[16]Model!$J$59</definedName>
    <definedName name="______agr8791">[17]Model!$J$59</definedName>
    <definedName name="______agr8890" localSheetId="9">[16]Model!$I$60</definedName>
    <definedName name="______agr8890">[17]Model!$I$60</definedName>
    <definedName name="______agr8891" localSheetId="9">[16]Model!$J$60</definedName>
    <definedName name="______agr8891">[17]Model!$J$60</definedName>
    <definedName name="______agr8892" localSheetId="9">[16]Model!$K$60</definedName>
    <definedName name="______agr8892">[17]Model!$K$60</definedName>
    <definedName name="______agr8990" localSheetId="9">[16]Model!$I$61</definedName>
    <definedName name="______agr8990">[17]Model!$I$61</definedName>
    <definedName name="______agr8991" localSheetId="9">[16]Model!$J$61</definedName>
    <definedName name="______agr8991">[17]Model!$J$61</definedName>
    <definedName name="______agr8992" localSheetId="9">[16]Model!$K$61</definedName>
    <definedName name="______agr8992">[17]Model!$K$61</definedName>
    <definedName name="______agr8993" localSheetId="9">[16]Model!$L$61</definedName>
    <definedName name="______agr8993">[17]Model!$L$61</definedName>
    <definedName name="______agr9091" localSheetId="9">[16]Model!$J$62</definedName>
    <definedName name="______agr9091">[17]Model!$J$62</definedName>
    <definedName name="______agr9092" localSheetId="9">[16]Model!$K$62</definedName>
    <definedName name="______agr9092">[17]Model!$K$62</definedName>
    <definedName name="______agr9093" localSheetId="9">[16]Model!$L$62</definedName>
    <definedName name="______agr9093">[17]Model!$L$62</definedName>
    <definedName name="______agr9094" localSheetId="9">[16]Model!$M$62</definedName>
    <definedName name="______agr9094">[17]Model!$M$62</definedName>
    <definedName name="______agr9192" localSheetId="9">[16]Model!$K$63</definedName>
    <definedName name="______agr9192">[17]Model!$K$63</definedName>
    <definedName name="______agr9193" localSheetId="9">[16]Model!$L$63</definedName>
    <definedName name="______agr9193">[17]Model!$L$63</definedName>
    <definedName name="______agr9194" localSheetId="9">[16]Model!$M$63</definedName>
    <definedName name="______agr9194">[17]Model!$M$63</definedName>
    <definedName name="______agr9195" localSheetId="9">[16]Model!$N$63</definedName>
    <definedName name="______agr9195">[17]Model!$N$63</definedName>
    <definedName name="______agr9293" localSheetId="9">[16]Model!$L$64</definedName>
    <definedName name="______agr9293">[17]Model!$L$64</definedName>
    <definedName name="______agr9294" localSheetId="9">[16]Model!$M$64</definedName>
    <definedName name="______agr9294">[17]Model!$M$64</definedName>
    <definedName name="______agr9295" localSheetId="9">[16]Model!$N$64</definedName>
    <definedName name="______agr9295">[17]Model!$N$64</definedName>
    <definedName name="______agr9296" localSheetId="9">[16]Model!$O$64</definedName>
    <definedName name="______agr9296">[17]Model!$O$64</definedName>
    <definedName name="______agr9394" localSheetId="9">[16]Model!$M$65</definedName>
    <definedName name="______agr9394">[17]Model!$M$65</definedName>
    <definedName name="______agr9395" localSheetId="9">[16]Model!$N$65</definedName>
    <definedName name="______agr9395">[17]Model!$N$65</definedName>
    <definedName name="______agr9396" localSheetId="9">[16]Model!$O$65</definedName>
    <definedName name="______agr9396">[17]Model!$O$65</definedName>
    <definedName name="______agr9397" localSheetId="9">[16]Model!$P$65</definedName>
    <definedName name="______agr9397">[17]Model!$P$65</definedName>
    <definedName name="______agr9495" localSheetId="9">[16]Model!$N$66</definedName>
    <definedName name="______agr9495">[17]Model!$N$66</definedName>
    <definedName name="______agr9496" localSheetId="9">[16]Model!$O$66</definedName>
    <definedName name="______agr9496">[17]Model!$O$66</definedName>
    <definedName name="______agr9497" localSheetId="9">[16]Model!$P$66</definedName>
    <definedName name="______agr9497">[17]Model!$P$66</definedName>
    <definedName name="______agr9498" localSheetId="9">[16]Model!$Q$66</definedName>
    <definedName name="______agr9498">[17]Model!$Q$66</definedName>
    <definedName name="______agr9596" localSheetId="9">[16]Model!$O$67</definedName>
    <definedName name="______agr9596">[17]Model!$O$67</definedName>
    <definedName name="______agr9597" localSheetId="9">[16]Model!$P$67</definedName>
    <definedName name="______agr9597">[17]Model!$P$67</definedName>
    <definedName name="______agr9598" localSheetId="9">[16]Model!$Q$67</definedName>
    <definedName name="______agr9598">[17]Model!$Q$67</definedName>
    <definedName name="______agr9697" localSheetId="9">[16]Model!$P$68</definedName>
    <definedName name="______agr9697">[17]Model!$P$68</definedName>
    <definedName name="______agr9698" localSheetId="9">[16]Model!$Q$68</definedName>
    <definedName name="______agr9698">[17]Model!$Q$68</definedName>
    <definedName name="______agr9798" localSheetId="9">[16]Model!$Q$69</definedName>
    <definedName name="______agr9798">[17]Model!$Q$69</definedName>
    <definedName name="______DAT1" localSheetId="17">#REF!</definedName>
    <definedName name="______DAT1">#REF!</definedName>
    <definedName name="______DAT10" localSheetId="17">#REF!</definedName>
    <definedName name="______DAT10">#REF!</definedName>
    <definedName name="______DAT11" localSheetId="17">#REF!</definedName>
    <definedName name="______DAT11">#REF!</definedName>
    <definedName name="______dat1111" localSheetId="9">[10]Sheet1!$G$2:$G$29</definedName>
    <definedName name="______dat1111">[11]Sheet1!$G$2:$G$29</definedName>
    <definedName name="______DAT12" localSheetId="17">#REF!</definedName>
    <definedName name="______DAT12">#REF!</definedName>
    <definedName name="______DAT13" localSheetId="17">#REF!</definedName>
    <definedName name="______DAT13">#REF!</definedName>
    <definedName name="______DAT14" localSheetId="17">#REF!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H1" localSheetId="9">{"'Metretek HTML'!$A$7:$W$42"}</definedName>
    <definedName name="______H1" localSheetId="15">{"'Metretek HTML'!$A$7:$W$42"}</definedName>
    <definedName name="______H1" localSheetId="16">{"'Metretek HTML'!$A$7:$W$42"}</definedName>
    <definedName name="______H1" localSheetId="17">{"'Metretek HTML'!$A$7:$W$42"}</definedName>
    <definedName name="______H1">{"'Metretek HTML'!$A$7:$W$42"}</definedName>
    <definedName name="______New2">#REF!</definedName>
    <definedName name="______New3">#REF!</definedName>
    <definedName name="______New4">#REF!</definedName>
    <definedName name="______PG1">#REF!</definedName>
    <definedName name="______PG2">#REF!</definedName>
    <definedName name="______PG3">#REF!</definedName>
    <definedName name="______PG4">#REF!</definedName>
    <definedName name="______PG5">#REF!</definedName>
    <definedName name="______PG6">#REF!</definedName>
    <definedName name="______qre84" localSheetId="9">'[16]QRE''s'!$D$1:$D$65536</definedName>
    <definedName name="______qre84">'[17]QRE''s'!$D$1:$D$65536</definedName>
    <definedName name="______qre8490" localSheetId="9">[16]Model!$I$126</definedName>
    <definedName name="______qre8490">[17]Model!$I$126</definedName>
    <definedName name="______qre8491" localSheetId="9">[16]Model!$J$126</definedName>
    <definedName name="______qre8491">[17]Model!$J$126</definedName>
    <definedName name="______qre8492" localSheetId="9">[16]Model!$K$126</definedName>
    <definedName name="______qre8492">[17]Model!$K$126</definedName>
    <definedName name="______qre8493" localSheetId="9">[16]Model!$L$126</definedName>
    <definedName name="______qre8493">[17]Model!$L$126</definedName>
    <definedName name="______qre8494" localSheetId="9">[16]Model!$M$126</definedName>
    <definedName name="______qre8494">[17]Model!$M$126</definedName>
    <definedName name="______qre8495" localSheetId="9">[16]Model!$N$126</definedName>
    <definedName name="______qre8495">[17]Model!$N$126</definedName>
    <definedName name="______qre8496" localSheetId="9">[16]Model!$O$126</definedName>
    <definedName name="______qre8496">[17]Model!$O$126</definedName>
    <definedName name="______qre8497" localSheetId="9">[16]Model!$P$126</definedName>
    <definedName name="______qre8497">[17]Model!$P$126</definedName>
    <definedName name="______qre8498" localSheetId="9">[16]Model!$Q$126</definedName>
    <definedName name="______qre8498">[17]Model!$Q$126</definedName>
    <definedName name="______qre85" localSheetId="9">'[16]QRE''s'!$E$1:$E$65536</definedName>
    <definedName name="______qre85">'[17]QRE''s'!$E$1:$E$65536</definedName>
    <definedName name="______qre8590" localSheetId="9">[16]Model!$I$127</definedName>
    <definedName name="______qre8590">[17]Model!$I$127</definedName>
    <definedName name="______qre8591" localSheetId="9">[16]Model!$J$127</definedName>
    <definedName name="______qre8591">[17]Model!$J$127</definedName>
    <definedName name="______qre8592" localSheetId="9">[16]Model!$K$127</definedName>
    <definedName name="______qre8592">[17]Model!$K$127</definedName>
    <definedName name="______qre8593" localSheetId="9">[16]Model!$L$127</definedName>
    <definedName name="______qre8593">[17]Model!$L$127</definedName>
    <definedName name="______qre8594" localSheetId="9">[16]Model!$M$127</definedName>
    <definedName name="______qre8594">[17]Model!$M$127</definedName>
    <definedName name="______qre8595" localSheetId="9">[16]Model!$N$127</definedName>
    <definedName name="______qre8595">[17]Model!$N$127</definedName>
    <definedName name="______qre8596" localSheetId="9">[16]Model!$O$127</definedName>
    <definedName name="______qre8596">[17]Model!$O$127</definedName>
    <definedName name="______qre8597" localSheetId="9">[16]Model!$P$127</definedName>
    <definedName name="______qre8597">[17]Model!$P$127</definedName>
    <definedName name="______qre8598" localSheetId="9">[16]Model!$Q$127</definedName>
    <definedName name="______qre8598">[17]Model!$Q$127</definedName>
    <definedName name="______qre86" localSheetId="9">'[16]QRE''s'!$F$1:$F$65536</definedName>
    <definedName name="______qre86">'[17]QRE''s'!$F$1:$F$65536</definedName>
    <definedName name="______qre8690" localSheetId="9">[16]Model!$I$128</definedName>
    <definedName name="______qre8690">[17]Model!$I$128</definedName>
    <definedName name="______qre8691" localSheetId="9">[16]Model!$J$128</definedName>
    <definedName name="______qre8691">[17]Model!$J$128</definedName>
    <definedName name="______qre8692" localSheetId="9">[16]Model!$K$128</definedName>
    <definedName name="______qre8692">[17]Model!$K$128</definedName>
    <definedName name="______qre8693" localSheetId="9">[16]Model!$L$128</definedName>
    <definedName name="______qre8693">[17]Model!$L$128</definedName>
    <definedName name="______qre8694" localSheetId="9">[16]Model!$M$128</definedName>
    <definedName name="______qre8694">[17]Model!$M$128</definedName>
    <definedName name="______qre8695" localSheetId="9">[16]Model!$N$128</definedName>
    <definedName name="______qre8695">[17]Model!$N$128</definedName>
    <definedName name="______qre8696" localSheetId="9">[16]Model!$O$128</definedName>
    <definedName name="______qre8696">[17]Model!$O$128</definedName>
    <definedName name="______qre8697" localSheetId="9">[16]Model!$P$128</definedName>
    <definedName name="______qre8697">[17]Model!$P$128</definedName>
    <definedName name="______qre8698" localSheetId="9">[16]Model!$Q$128</definedName>
    <definedName name="______qre8698">[17]Model!$Q$128</definedName>
    <definedName name="______qre87" localSheetId="9">'[16]QRE''s'!$G$1:$G$65536</definedName>
    <definedName name="______qre87">'[17]QRE''s'!$G$1:$G$65536</definedName>
    <definedName name="______qre8790" localSheetId="9">[16]Model!$I$129</definedName>
    <definedName name="______qre8790">[17]Model!$I$129</definedName>
    <definedName name="______qre8791" localSheetId="9">[16]Model!$J$129</definedName>
    <definedName name="______qre8791">[17]Model!$J$129</definedName>
    <definedName name="______qre8792" localSheetId="9">[16]Model!$K$129</definedName>
    <definedName name="______qre8792">[17]Model!$K$129</definedName>
    <definedName name="______qre8793" localSheetId="9">[16]Model!$L$129</definedName>
    <definedName name="______qre8793">[17]Model!$L$129</definedName>
    <definedName name="______qre8794" localSheetId="9">[16]Model!$M$129</definedName>
    <definedName name="______qre8794">[17]Model!$M$129</definedName>
    <definedName name="______qre8795" localSheetId="9">[16]Model!$N$129</definedName>
    <definedName name="______qre8795">[17]Model!$N$129</definedName>
    <definedName name="______qre8796" localSheetId="9">[16]Model!$O$129</definedName>
    <definedName name="______qre8796">[17]Model!$O$129</definedName>
    <definedName name="______qre8797" localSheetId="9">[16]Model!$P$129</definedName>
    <definedName name="______qre8797">[17]Model!$P$129</definedName>
    <definedName name="______qre8798" localSheetId="9">[16]Model!$Q$129</definedName>
    <definedName name="______qre8798">[17]Model!$Q$129</definedName>
    <definedName name="______qre88" localSheetId="9">'[16]QRE''s'!$H$1:$H$65536</definedName>
    <definedName name="______qre88">'[17]QRE''s'!$H$1:$H$65536</definedName>
    <definedName name="______qre8890" localSheetId="9">[16]Model!$I$130</definedName>
    <definedName name="______qre8890">[17]Model!$I$130</definedName>
    <definedName name="______qre8891" localSheetId="9">[16]Model!$J$130</definedName>
    <definedName name="______qre8891">[17]Model!$J$130</definedName>
    <definedName name="______qre8892" localSheetId="9">[16]Model!$K$130</definedName>
    <definedName name="______qre8892">[17]Model!$K$130</definedName>
    <definedName name="______qre8893" localSheetId="9">[16]Model!$L$130</definedName>
    <definedName name="______qre8893">[17]Model!$L$130</definedName>
    <definedName name="______qre8894" localSheetId="9">[16]Model!$M$130</definedName>
    <definedName name="______qre8894">[17]Model!$M$130</definedName>
    <definedName name="______qre8895" localSheetId="9">[16]Model!$N$130</definedName>
    <definedName name="______qre8895">[17]Model!$N$130</definedName>
    <definedName name="______qre8896" localSheetId="9">[16]Model!$O$130</definedName>
    <definedName name="______qre8896">[17]Model!$O$130</definedName>
    <definedName name="______qre8897" localSheetId="9">[16]Model!$P$130</definedName>
    <definedName name="______qre8897">[17]Model!$P$130</definedName>
    <definedName name="______qre8898" localSheetId="9">[16]Model!$Q$130</definedName>
    <definedName name="______qre8898">[17]Model!$Q$130</definedName>
    <definedName name="______qre89" localSheetId="9">'[16]QRE''s'!$I$1:$I$65536</definedName>
    <definedName name="______qre89">'[17]QRE''s'!$I$1:$I$65536</definedName>
    <definedName name="______qre90" localSheetId="9">'[16]QRE''s'!$J$1:$J$65536</definedName>
    <definedName name="______qre90">'[17]QRE''s'!$J$1:$J$65536</definedName>
    <definedName name="______qre91" localSheetId="9">'[16]QRE''s'!$K$1:$K$65536</definedName>
    <definedName name="______qre91">'[17]QRE''s'!$K$1:$K$65536</definedName>
    <definedName name="______qre92" localSheetId="9">'[16]QRE''s'!$L$1:$L$65536</definedName>
    <definedName name="______qre92">'[17]QRE''s'!$L$1:$L$65536</definedName>
    <definedName name="______qre93" localSheetId="9">'[16]QRE''s'!$M$1:$M$65536</definedName>
    <definedName name="______qre93">'[17]QRE''s'!$M$1:$M$65536</definedName>
    <definedName name="______qre94" localSheetId="9">'[16]QRE''s'!$N$1:$N$65536</definedName>
    <definedName name="______qre94">'[17]QRE''s'!$N$1:$N$65536</definedName>
    <definedName name="______qre95" localSheetId="9">'[16]QRE''s'!$O$1:$O$65536</definedName>
    <definedName name="______qre95">'[17]QRE''s'!$O$1:$O$65536</definedName>
    <definedName name="______qre96" localSheetId="9">'[16]QRE''s'!$P$1:$P$65536</definedName>
    <definedName name="______qre96">'[17]QRE''s'!$P$1:$P$65536</definedName>
    <definedName name="______qre97" localSheetId="9">'[16]QRE''s'!$Q$1:$Q$65536</definedName>
    <definedName name="______qre97">'[17]QRE''s'!$Q$1:$Q$65536</definedName>
    <definedName name="______qre98" localSheetId="9">'[16]QRE''s'!$R$1:$R$65536</definedName>
    <definedName name="______qre98">'[17]QRE''s'!$R$1:$R$65536</definedName>
    <definedName name="______SUM282" localSheetId="9">'[8]YTD Summary'!#REF!</definedName>
    <definedName name="______SUM282" localSheetId="17">'[9]YTD Summary'!#REF!</definedName>
    <definedName name="______SUM282">'[9]YTD Summary'!#REF!</definedName>
    <definedName name="______SUM3" localSheetId="9">'[14]Summ 165_236'!#REF!</definedName>
    <definedName name="______SUM3" localSheetId="17">'[15]Summ 165_236'!#REF!</definedName>
    <definedName name="______SUM3">'[15]Summ 165_236'!#REF!</definedName>
    <definedName name="______SUM4" localSheetId="9">'[14]Summ 165_236'!#REF!</definedName>
    <definedName name="______SUM4" localSheetId="17">'[15]Summ 165_236'!#REF!</definedName>
    <definedName name="______SUM4">'[15]Summ 165_236'!#REF!</definedName>
    <definedName name="______tqc90" localSheetId="9">'[16]QRE''s'!$J$101</definedName>
    <definedName name="______tqc90">'[17]QRE''s'!$J$101</definedName>
    <definedName name="______tqc91" localSheetId="9">'[16]QRE''s'!$K$101</definedName>
    <definedName name="______tqc91">'[17]QRE''s'!$K$101</definedName>
    <definedName name="______tqc92" localSheetId="9">'[16]QRE''s'!$L$101</definedName>
    <definedName name="______tqc92">'[17]QRE''s'!$L$101</definedName>
    <definedName name="______tqc93" localSheetId="9">'[16]QRE''s'!$M$101</definedName>
    <definedName name="______tqc93">'[17]QRE''s'!$M$101</definedName>
    <definedName name="______tqc94" localSheetId="9">'[16]QRE''s'!$N$101</definedName>
    <definedName name="______tqc94">'[17]QRE''s'!$N$101</definedName>
    <definedName name="______tqc95" localSheetId="9">'[16]QRE''s'!$O$101</definedName>
    <definedName name="______tqc95">'[17]QRE''s'!$O$101</definedName>
    <definedName name="______tqc96" localSheetId="9">'[16]QRE''s'!$P$101</definedName>
    <definedName name="______tqc96">'[17]QRE''s'!$P$101</definedName>
    <definedName name="______tqc97" localSheetId="9">'[16]QRE''s'!$Q$101</definedName>
    <definedName name="______tqc97">'[17]QRE''s'!$Q$101</definedName>
    <definedName name="______tqc98" localSheetId="9">'[16]QRE''s'!$R$101</definedName>
    <definedName name="______tqc98">'[17]QRE''s'!$R$101</definedName>
    <definedName name="______tql90" localSheetId="9">'[16]QRE''s'!$J$99</definedName>
    <definedName name="______tql90">'[17]QRE''s'!$J$99</definedName>
    <definedName name="______tql91" localSheetId="9">'[16]QRE''s'!$K$99</definedName>
    <definedName name="______tql91">'[17]QRE''s'!$K$99</definedName>
    <definedName name="______tql92" localSheetId="9">'[16]QRE''s'!$L$99</definedName>
    <definedName name="______tql92">'[17]QRE''s'!$L$99</definedName>
    <definedName name="______tql93" localSheetId="9">'[16]QRE''s'!$M$99</definedName>
    <definedName name="______tql93">'[17]QRE''s'!$M$99</definedName>
    <definedName name="______tql94" localSheetId="9">'[16]QRE''s'!$N$99</definedName>
    <definedName name="______tql94">'[17]QRE''s'!$N$99</definedName>
    <definedName name="______tql95" localSheetId="9">'[16]QRE''s'!$O$99</definedName>
    <definedName name="______tql95">'[17]QRE''s'!$O$99</definedName>
    <definedName name="______tql96" localSheetId="9">'[16]QRE''s'!$P$99</definedName>
    <definedName name="______tql96">'[17]QRE''s'!$P$99</definedName>
    <definedName name="______tql97" localSheetId="9">'[16]QRE''s'!$Q$99</definedName>
    <definedName name="______tql97">'[17]QRE''s'!$Q$99</definedName>
    <definedName name="______tql98" localSheetId="9">'[16]QRE''s'!$R$99</definedName>
    <definedName name="______tql98">'[17]QRE''s'!$R$99</definedName>
    <definedName name="______tqs90" localSheetId="9">'[16]QRE''s'!$J$100</definedName>
    <definedName name="______tqs90">'[17]QRE''s'!$J$100</definedName>
    <definedName name="______tqs91" localSheetId="9">'[16]QRE''s'!$K$100</definedName>
    <definedName name="______tqs91">'[17]QRE''s'!$K$100</definedName>
    <definedName name="______tqs92" localSheetId="9">'[16]QRE''s'!$L$100</definedName>
    <definedName name="______tqs92">'[17]QRE''s'!$L$100</definedName>
    <definedName name="______tqs93" localSheetId="9">'[16]QRE''s'!$M$100</definedName>
    <definedName name="______tqs93">'[17]QRE''s'!$M$100</definedName>
    <definedName name="______tqs94" localSheetId="9">'[16]QRE''s'!$N$100</definedName>
    <definedName name="______tqs94">'[17]QRE''s'!$N$100</definedName>
    <definedName name="______tqs95" localSheetId="9">'[16]QRE''s'!$O$100</definedName>
    <definedName name="______tqs95">'[17]QRE''s'!$O$100</definedName>
    <definedName name="______tqs96" localSheetId="9">'[16]QRE''s'!$P$100</definedName>
    <definedName name="______tqs96">'[17]QRE''s'!$P$100</definedName>
    <definedName name="______tqs97" localSheetId="9">'[16]QRE''s'!$Q$100</definedName>
    <definedName name="______tqs97">'[17]QRE''s'!$Q$100</definedName>
    <definedName name="______tqs98" localSheetId="9">'[16]QRE''s'!$R$100</definedName>
    <definedName name="______tqs98">'[17]QRE''s'!$R$100</definedName>
    <definedName name="_____agr8690" localSheetId="9">[16]Model!$I$58</definedName>
    <definedName name="_____agr8690">[17]Model!$I$58</definedName>
    <definedName name="_____agr8790" localSheetId="9">[16]Model!$I$59</definedName>
    <definedName name="_____agr8790">[17]Model!$I$59</definedName>
    <definedName name="_____agr8791" localSheetId="9">[16]Model!$J$59</definedName>
    <definedName name="_____agr8791">[17]Model!$J$59</definedName>
    <definedName name="_____agr8890" localSheetId="9">[16]Model!$I$60</definedName>
    <definedName name="_____agr8890">[17]Model!$I$60</definedName>
    <definedName name="_____agr8891" localSheetId="9">[16]Model!$J$60</definedName>
    <definedName name="_____agr8891">[17]Model!$J$60</definedName>
    <definedName name="_____agr8892" localSheetId="9">[16]Model!$K$60</definedName>
    <definedName name="_____agr8892">[17]Model!$K$60</definedName>
    <definedName name="_____agr8990" localSheetId="9">[16]Model!$I$61</definedName>
    <definedName name="_____agr8990">[17]Model!$I$61</definedName>
    <definedName name="_____agr8991" localSheetId="9">[16]Model!$J$61</definedName>
    <definedName name="_____agr8991">[17]Model!$J$61</definedName>
    <definedName name="_____agr8992" localSheetId="9">[16]Model!$K$61</definedName>
    <definedName name="_____agr8992">[17]Model!$K$61</definedName>
    <definedName name="_____agr8993" localSheetId="9">[16]Model!$L$61</definedName>
    <definedName name="_____agr8993">[17]Model!$L$61</definedName>
    <definedName name="_____agr9091" localSheetId="9">[16]Model!$J$62</definedName>
    <definedName name="_____agr9091">[17]Model!$J$62</definedName>
    <definedName name="_____agr9092" localSheetId="9">[16]Model!$K$62</definedName>
    <definedName name="_____agr9092">[17]Model!$K$62</definedName>
    <definedName name="_____agr9093" localSheetId="9">[16]Model!$L$62</definedName>
    <definedName name="_____agr9093">[17]Model!$L$62</definedName>
    <definedName name="_____agr9094" localSheetId="9">[16]Model!$M$62</definedName>
    <definedName name="_____agr9094">[17]Model!$M$62</definedName>
    <definedName name="_____agr9192" localSheetId="9">[16]Model!$K$63</definedName>
    <definedName name="_____agr9192">[17]Model!$K$63</definedName>
    <definedName name="_____agr9193" localSheetId="9">[16]Model!$L$63</definedName>
    <definedName name="_____agr9193">[17]Model!$L$63</definedName>
    <definedName name="_____agr9194" localSheetId="9">[16]Model!$M$63</definedName>
    <definedName name="_____agr9194">[17]Model!$M$63</definedName>
    <definedName name="_____agr9195" localSheetId="9">[16]Model!$N$63</definedName>
    <definedName name="_____agr9195">[17]Model!$N$63</definedName>
    <definedName name="_____agr9293" localSheetId="9">[16]Model!$L$64</definedName>
    <definedName name="_____agr9293">[17]Model!$L$64</definedName>
    <definedName name="_____agr9294" localSheetId="9">[16]Model!$M$64</definedName>
    <definedName name="_____agr9294">[17]Model!$M$64</definedName>
    <definedName name="_____agr9295" localSheetId="9">[16]Model!$N$64</definedName>
    <definedName name="_____agr9295">[17]Model!$N$64</definedName>
    <definedName name="_____agr9296" localSheetId="9">[16]Model!$O$64</definedName>
    <definedName name="_____agr9296">[17]Model!$O$64</definedName>
    <definedName name="_____agr9394" localSheetId="9">[16]Model!$M$65</definedName>
    <definedName name="_____agr9394">[17]Model!$M$65</definedName>
    <definedName name="_____agr9395" localSheetId="9">[16]Model!$N$65</definedName>
    <definedName name="_____agr9395">[17]Model!$N$65</definedName>
    <definedName name="_____agr9396" localSheetId="9">[16]Model!$O$65</definedName>
    <definedName name="_____agr9396">[17]Model!$O$65</definedName>
    <definedName name="_____agr9397" localSheetId="9">[16]Model!$P$65</definedName>
    <definedName name="_____agr9397">[17]Model!$P$65</definedName>
    <definedName name="_____agr9495" localSheetId="9">[16]Model!$N$66</definedName>
    <definedName name="_____agr9495">[17]Model!$N$66</definedName>
    <definedName name="_____agr9496" localSheetId="9">[16]Model!$O$66</definedName>
    <definedName name="_____agr9496">[17]Model!$O$66</definedName>
    <definedName name="_____agr9497" localSheetId="9">[16]Model!$P$66</definedName>
    <definedName name="_____agr9497">[17]Model!$P$66</definedName>
    <definedName name="_____agr9498" localSheetId="9">[16]Model!$Q$66</definedName>
    <definedName name="_____agr9498">[17]Model!$Q$66</definedName>
    <definedName name="_____agr9596" localSheetId="9">[16]Model!$O$67</definedName>
    <definedName name="_____agr9596">[17]Model!$O$67</definedName>
    <definedName name="_____agr9597" localSheetId="9">[16]Model!$P$67</definedName>
    <definedName name="_____agr9597">[17]Model!$P$67</definedName>
    <definedName name="_____agr9598" localSheetId="9">[16]Model!$Q$67</definedName>
    <definedName name="_____agr9598">[17]Model!$Q$67</definedName>
    <definedName name="_____agr9697" localSheetId="9">[16]Model!$P$68</definedName>
    <definedName name="_____agr9697">[17]Model!$P$68</definedName>
    <definedName name="_____agr9698" localSheetId="9">[16]Model!$Q$68</definedName>
    <definedName name="_____agr9698">[17]Model!$Q$68</definedName>
    <definedName name="_____agr9798" localSheetId="9">[16]Model!$Q$69</definedName>
    <definedName name="_____agr9798">[17]Model!$Q$69</definedName>
    <definedName name="_____DAT1" localSheetId="9">'[18]Cost Center List'!#REF!</definedName>
    <definedName name="_____DAT1" localSheetId="17">'[19]Cost Center List'!#REF!</definedName>
    <definedName name="_____DAT1">'[19]Cost Center List'!#REF!</definedName>
    <definedName name="_____DAT10" localSheetId="17">#REF!</definedName>
    <definedName name="_____DAT10">#REF!</definedName>
    <definedName name="_____DAT11" localSheetId="17">#REF!</definedName>
    <definedName name="_____DAT11">#REF!</definedName>
    <definedName name="_____dat1111" localSheetId="9">[10]Sheet1!$G$2:$G$29</definedName>
    <definedName name="_____dat1111">[11]Sheet1!$G$2:$G$29</definedName>
    <definedName name="_____DAT12" localSheetId="17">#REF!</definedName>
    <definedName name="_____DAT12">#REF!</definedName>
    <definedName name="_____DAT13" localSheetId="17">#REF!</definedName>
    <definedName name="_____DAT13">#REF!</definedName>
    <definedName name="_____DAT14" localSheetId="17">#REF!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GO2003" localSheetId="17">#REF!</definedName>
    <definedName name="_____DGO2003">#REF!</definedName>
    <definedName name="_____DGO2004" localSheetId="17">#REF!</definedName>
    <definedName name="_____DGO2004">#REF!</definedName>
    <definedName name="_____DGO2005" localSheetId="17">#REF!</definedName>
    <definedName name="_____DGO2005">#REF!</definedName>
    <definedName name="_____DGO2006">#REF!</definedName>
    <definedName name="_____DGO2007">#REF!</definedName>
    <definedName name="_____DGO2008">#REF!</definedName>
    <definedName name="_____H1" localSheetId="9">{"'Metretek HTML'!$A$7:$W$42"}</definedName>
    <definedName name="_____H1" localSheetId="15">{"'Metretek HTML'!$A$7:$W$42"}</definedName>
    <definedName name="_____H1" localSheetId="16">{"'Metretek HTML'!$A$7:$W$42"}</definedName>
    <definedName name="_____H1" localSheetId="17">{"'Metretek HTML'!$A$7:$W$42"}</definedName>
    <definedName name="_____H1">{"'Metretek HTML'!$A$7:$W$42"}</definedName>
    <definedName name="_____je1">#REF!</definedName>
    <definedName name="_____JE124">#REF!</definedName>
    <definedName name="_____JE13">#REF!</definedName>
    <definedName name="_____je14">#REF!</definedName>
    <definedName name="_____JE147">#REF!</definedName>
    <definedName name="_____JE16">#REF!</definedName>
    <definedName name="_____JE17">#REF!</definedName>
    <definedName name="_____je2" localSheetId="9">'[20]JE 120 Jan-Nov Facesheet'!#REF!</definedName>
    <definedName name="_____je2">'[21]JE 120 Jan-Nov Facesheet'!#REF!</definedName>
    <definedName name="_____JE220" localSheetId="17">#REF!</definedName>
    <definedName name="_____JE220">#REF!</definedName>
    <definedName name="_____JE230" localSheetId="17">#REF!</definedName>
    <definedName name="_____JE230">#REF!</definedName>
    <definedName name="_____JE234" localSheetId="17">#REF!</definedName>
    <definedName name="_____JE234">#REF!</definedName>
    <definedName name="_____JE236">#REF!</definedName>
    <definedName name="_____JE237">#REF!</definedName>
    <definedName name="_____JE24">#REF!</definedName>
    <definedName name="_____JE33">#REF!</definedName>
    <definedName name="_____New2">#REF!</definedName>
    <definedName name="_____New3">#REF!</definedName>
    <definedName name="_____New4">#REF!</definedName>
    <definedName name="_____PG1">#REF!</definedName>
    <definedName name="_____PG2">#REF!</definedName>
    <definedName name="_____PG3">#REF!</definedName>
    <definedName name="_____PG4">#REF!</definedName>
    <definedName name="_____PG5">#REF!</definedName>
    <definedName name="_____PG6">#REF!</definedName>
    <definedName name="_____qre84" localSheetId="9">'[16]QRE''s'!$D$1:$D$65536</definedName>
    <definedName name="_____qre84">'[17]QRE''s'!$D$1:$D$65536</definedName>
    <definedName name="_____qre8490" localSheetId="9">[16]Model!$I$126</definedName>
    <definedName name="_____qre8490">[17]Model!$I$126</definedName>
    <definedName name="_____qre8491" localSheetId="9">[16]Model!$J$126</definedName>
    <definedName name="_____qre8491">[17]Model!$J$126</definedName>
    <definedName name="_____qre8492" localSheetId="9">[16]Model!$K$126</definedName>
    <definedName name="_____qre8492">[17]Model!$K$126</definedName>
    <definedName name="_____qre8493" localSheetId="9">[16]Model!$L$126</definedName>
    <definedName name="_____qre8493">[17]Model!$L$126</definedName>
    <definedName name="_____qre8494" localSheetId="9">[16]Model!$M$126</definedName>
    <definedName name="_____qre8494">[17]Model!$M$126</definedName>
    <definedName name="_____qre8495" localSheetId="9">[16]Model!$N$126</definedName>
    <definedName name="_____qre8495">[17]Model!$N$126</definedName>
    <definedName name="_____qre8496" localSheetId="9">[16]Model!$O$126</definedName>
    <definedName name="_____qre8496">[17]Model!$O$126</definedName>
    <definedName name="_____qre8497" localSheetId="9">[16]Model!$P$126</definedName>
    <definedName name="_____qre8497">[17]Model!$P$126</definedName>
    <definedName name="_____qre8498" localSheetId="9">[16]Model!$Q$126</definedName>
    <definedName name="_____qre8498">[17]Model!$Q$126</definedName>
    <definedName name="_____qre85" localSheetId="9">'[16]QRE''s'!$E$1:$E$65536</definedName>
    <definedName name="_____qre85">'[17]QRE''s'!$E$1:$E$65536</definedName>
    <definedName name="_____qre8590" localSheetId="9">[16]Model!$I$127</definedName>
    <definedName name="_____qre8590">[17]Model!$I$127</definedName>
    <definedName name="_____qre8591" localSheetId="9">[16]Model!$J$127</definedName>
    <definedName name="_____qre8591">[17]Model!$J$127</definedName>
    <definedName name="_____qre8592" localSheetId="9">[16]Model!$K$127</definedName>
    <definedName name="_____qre8592">[17]Model!$K$127</definedName>
    <definedName name="_____qre8593" localSheetId="9">[16]Model!$L$127</definedName>
    <definedName name="_____qre8593">[17]Model!$L$127</definedName>
    <definedName name="_____qre8594" localSheetId="9">[16]Model!$M$127</definedName>
    <definedName name="_____qre8594">[17]Model!$M$127</definedName>
    <definedName name="_____qre8595" localSheetId="9">[16]Model!$N$127</definedName>
    <definedName name="_____qre8595">[17]Model!$N$127</definedName>
    <definedName name="_____qre8596" localSheetId="9">[16]Model!$O$127</definedName>
    <definedName name="_____qre8596">[17]Model!$O$127</definedName>
    <definedName name="_____qre8597" localSheetId="9">[16]Model!$P$127</definedName>
    <definedName name="_____qre8597">[17]Model!$P$127</definedName>
    <definedName name="_____qre8598" localSheetId="9">[16]Model!$Q$127</definedName>
    <definedName name="_____qre8598">[17]Model!$Q$127</definedName>
    <definedName name="_____qre86" localSheetId="9">'[16]QRE''s'!$F$1:$F$65536</definedName>
    <definedName name="_____qre86">'[17]QRE''s'!$F$1:$F$65536</definedName>
    <definedName name="_____qre8690" localSheetId="9">[16]Model!$I$128</definedName>
    <definedName name="_____qre8690">[17]Model!$I$128</definedName>
    <definedName name="_____qre8691" localSheetId="9">[16]Model!$J$128</definedName>
    <definedName name="_____qre8691">[17]Model!$J$128</definedName>
    <definedName name="_____qre8692" localSheetId="9">[16]Model!$K$128</definedName>
    <definedName name="_____qre8692">[17]Model!$K$128</definedName>
    <definedName name="_____qre8693" localSheetId="9">[16]Model!$L$128</definedName>
    <definedName name="_____qre8693">[17]Model!$L$128</definedName>
    <definedName name="_____qre8694" localSheetId="9">[16]Model!$M$128</definedName>
    <definedName name="_____qre8694">[17]Model!$M$128</definedName>
    <definedName name="_____qre8695" localSheetId="9">[16]Model!$N$128</definedName>
    <definedName name="_____qre8695">[17]Model!$N$128</definedName>
    <definedName name="_____qre8696" localSheetId="9">[16]Model!$O$128</definedName>
    <definedName name="_____qre8696">[17]Model!$O$128</definedName>
    <definedName name="_____qre8697" localSheetId="9">[16]Model!$P$128</definedName>
    <definedName name="_____qre8697">[17]Model!$P$128</definedName>
    <definedName name="_____qre8698" localSheetId="9">[16]Model!$Q$128</definedName>
    <definedName name="_____qre8698">[17]Model!$Q$128</definedName>
    <definedName name="_____qre87" localSheetId="9">'[16]QRE''s'!$G$1:$G$65536</definedName>
    <definedName name="_____qre87">'[17]QRE''s'!$G$1:$G$65536</definedName>
    <definedName name="_____qre8790" localSheetId="9">[16]Model!$I$129</definedName>
    <definedName name="_____qre8790">[17]Model!$I$129</definedName>
    <definedName name="_____qre8791" localSheetId="9">[16]Model!$J$129</definedName>
    <definedName name="_____qre8791">[17]Model!$J$129</definedName>
    <definedName name="_____qre8792" localSheetId="9">[16]Model!$K$129</definedName>
    <definedName name="_____qre8792">[17]Model!$K$129</definedName>
    <definedName name="_____qre8793" localSheetId="9">[16]Model!$L$129</definedName>
    <definedName name="_____qre8793">[17]Model!$L$129</definedName>
    <definedName name="_____qre8794" localSheetId="9">[16]Model!$M$129</definedName>
    <definedName name="_____qre8794">[17]Model!$M$129</definedName>
    <definedName name="_____qre8795" localSheetId="9">[16]Model!$N$129</definedName>
    <definedName name="_____qre8795">[17]Model!$N$129</definedName>
    <definedName name="_____qre8796" localSheetId="9">[16]Model!$O$129</definedName>
    <definedName name="_____qre8796">[17]Model!$O$129</definedName>
    <definedName name="_____qre8797" localSheetId="9">[16]Model!$P$129</definedName>
    <definedName name="_____qre8797">[17]Model!$P$129</definedName>
    <definedName name="_____qre8798" localSheetId="9">[16]Model!$Q$129</definedName>
    <definedName name="_____qre8798">[17]Model!$Q$129</definedName>
    <definedName name="_____qre88" localSheetId="9">'[16]QRE''s'!$H$1:$H$65536</definedName>
    <definedName name="_____qre88">'[17]QRE''s'!$H$1:$H$65536</definedName>
    <definedName name="_____qre8890" localSheetId="9">[16]Model!$I$130</definedName>
    <definedName name="_____qre8890">[17]Model!$I$130</definedName>
    <definedName name="_____qre8891" localSheetId="9">[16]Model!$J$130</definedName>
    <definedName name="_____qre8891">[17]Model!$J$130</definedName>
    <definedName name="_____qre8892" localSheetId="9">[16]Model!$K$130</definedName>
    <definedName name="_____qre8892">[17]Model!$K$130</definedName>
    <definedName name="_____qre8893" localSheetId="9">[16]Model!$L$130</definedName>
    <definedName name="_____qre8893">[17]Model!$L$130</definedName>
    <definedName name="_____qre8894" localSheetId="9">[16]Model!$M$130</definedName>
    <definedName name="_____qre8894">[17]Model!$M$130</definedName>
    <definedName name="_____qre8895" localSheetId="9">[16]Model!$N$130</definedName>
    <definedName name="_____qre8895">[17]Model!$N$130</definedName>
    <definedName name="_____qre8896" localSheetId="9">[16]Model!$O$130</definedName>
    <definedName name="_____qre8896">[17]Model!$O$130</definedName>
    <definedName name="_____qre8897" localSheetId="9">[16]Model!$P$130</definedName>
    <definedName name="_____qre8897">[17]Model!$P$130</definedName>
    <definedName name="_____qre8898" localSheetId="9">[16]Model!$Q$130</definedName>
    <definedName name="_____qre8898">[17]Model!$Q$130</definedName>
    <definedName name="_____qre89" localSheetId="9">'[16]QRE''s'!$I$1:$I$65536</definedName>
    <definedName name="_____qre89">'[17]QRE''s'!$I$1:$I$65536</definedName>
    <definedName name="_____qre90" localSheetId="9">'[16]QRE''s'!$J$1:$J$65536</definedName>
    <definedName name="_____qre90">'[17]QRE''s'!$J$1:$J$65536</definedName>
    <definedName name="_____qre91" localSheetId="9">'[16]QRE''s'!$K$1:$K$65536</definedName>
    <definedName name="_____qre91">'[17]QRE''s'!$K$1:$K$65536</definedName>
    <definedName name="_____qre92" localSheetId="9">'[16]QRE''s'!$L$1:$L$65536</definedName>
    <definedName name="_____qre92">'[17]QRE''s'!$L$1:$L$65536</definedName>
    <definedName name="_____qre93" localSheetId="9">'[16]QRE''s'!$M$1:$M$65536</definedName>
    <definedName name="_____qre93">'[17]QRE''s'!$M$1:$M$65536</definedName>
    <definedName name="_____qre94" localSheetId="9">'[16]QRE''s'!$N$1:$N$65536</definedName>
    <definedName name="_____qre94">'[17]QRE''s'!$N$1:$N$65536</definedName>
    <definedName name="_____qre95" localSheetId="9">'[16]QRE''s'!$O$1:$O$65536</definedName>
    <definedName name="_____qre95">'[17]QRE''s'!$O$1:$O$65536</definedName>
    <definedName name="_____qre96" localSheetId="9">'[16]QRE''s'!$P$1:$P$65536</definedName>
    <definedName name="_____qre96">'[17]QRE''s'!$P$1:$P$65536</definedName>
    <definedName name="_____qre97" localSheetId="9">'[16]QRE''s'!$Q$1:$Q$65536</definedName>
    <definedName name="_____qre97">'[17]QRE''s'!$Q$1:$Q$65536</definedName>
    <definedName name="_____qre98" localSheetId="9">'[16]QRE''s'!$R$1:$R$65536</definedName>
    <definedName name="_____qre98">'[17]QRE''s'!$R$1:$R$65536</definedName>
    <definedName name="_____SUM282" localSheetId="9">'[8]YTD Summary'!#REF!</definedName>
    <definedName name="_____SUM282" localSheetId="17">'[9]YTD Summary'!#REF!</definedName>
    <definedName name="_____SUM282">'[9]YTD Summary'!#REF!</definedName>
    <definedName name="_____SUM3" localSheetId="9">'[22]Summ 165_236'!#REF!</definedName>
    <definedName name="_____SUM3" localSheetId="17">'[23]Summ 165_236'!#REF!</definedName>
    <definedName name="_____SUM3">'[23]Summ 165_236'!#REF!</definedName>
    <definedName name="_____SUM4" localSheetId="9">'[22]Summ 165_236'!#REF!</definedName>
    <definedName name="_____SUM4" localSheetId="17">'[23]Summ 165_236'!#REF!</definedName>
    <definedName name="_____SUM4">'[23]Summ 165_236'!#REF!</definedName>
    <definedName name="_____tqc90" localSheetId="9">'[16]QRE''s'!$J$101</definedName>
    <definedName name="_____tqc90">'[17]QRE''s'!$J$101</definedName>
    <definedName name="_____tqc91" localSheetId="9">'[16]QRE''s'!$K$101</definedName>
    <definedName name="_____tqc91">'[17]QRE''s'!$K$101</definedName>
    <definedName name="_____tqc92" localSheetId="9">'[16]QRE''s'!$L$101</definedName>
    <definedName name="_____tqc92">'[17]QRE''s'!$L$101</definedName>
    <definedName name="_____tqc93" localSheetId="9">'[16]QRE''s'!$M$101</definedName>
    <definedName name="_____tqc93">'[17]QRE''s'!$M$101</definedName>
    <definedName name="_____tqc94" localSheetId="9">'[16]QRE''s'!$N$101</definedName>
    <definedName name="_____tqc94">'[17]QRE''s'!$N$101</definedName>
    <definedName name="_____tqc95" localSheetId="9">'[16]QRE''s'!$O$101</definedName>
    <definedName name="_____tqc95">'[17]QRE''s'!$O$101</definedName>
    <definedName name="_____tqc96" localSheetId="9">'[16]QRE''s'!$P$101</definedName>
    <definedName name="_____tqc96">'[17]QRE''s'!$P$101</definedName>
    <definedName name="_____tqc97" localSheetId="9">'[16]QRE''s'!$Q$101</definedName>
    <definedName name="_____tqc97">'[17]QRE''s'!$Q$101</definedName>
    <definedName name="_____tqc98" localSheetId="9">'[16]QRE''s'!$R$101</definedName>
    <definedName name="_____tqc98">'[17]QRE''s'!$R$101</definedName>
    <definedName name="_____tql90" localSheetId="9">'[16]QRE''s'!$J$99</definedName>
    <definedName name="_____tql90">'[17]QRE''s'!$J$99</definedName>
    <definedName name="_____tql91" localSheetId="9">'[16]QRE''s'!$K$99</definedName>
    <definedName name="_____tql91">'[17]QRE''s'!$K$99</definedName>
    <definedName name="_____tql92" localSheetId="9">'[16]QRE''s'!$L$99</definedName>
    <definedName name="_____tql92">'[17]QRE''s'!$L$99</definedName>
    <definedName name="_____tql93" localSheetId="9">'[16]QRE''s'!$M$99</definedName>
    <definedName name="_____tql93">'[17]QRE''s'!$M$99</definedName>
    <definedName name="_____tql94" localSheetId="9">'[16]QRE''s'!$N$99</definedName>
    <definedName name="_____tql94">'[17]QRE''s'!$N$99</definedName>
    <definedName name="_____tql95" localSheetId="9">'[16]QRE''s'!$O$99</definedName>
    <definedName name="_____tql95">'[17]QRE''s'!$O$99</definedName>
    <definedName name="_____tql96" localSheetId="9">'[16]QRE''s'!$P$99</definedName>
    <definedName name="_____tql96">'[17]QRE''s'!$P$99</definedName>
    <definedName name="_____tql97" localSheetId="9">'[16]QRE''s'!$Q$99</definedName>
    <definedName name="_____tql97">'[17]QRE''s'!$Q$99</definedName>
    <definedName name="_____tql98" localSheetId="9">'[16]QRE''s'!$R$99</definedName>
    <definedName name="_____tql98">'[17]QRE''s'!$R$99</definedName>
    <definedName name="_____tqs90" localSheetId="9">'[16]QRE''s'!$J$100</definedName>
    <definedName name="_____tqs90">'[17]QRE''s'!$J$100</definedName>
    <definedName name="_____tqs91" localSheetId="9">'[16]QRE''s'!$K$100</definedName>
    <definedName name="_____tqs91">'[17]QRE''s'!$K$100</definedName>
    <definedName name="_____tqs92" localSheetId="9">'[16]QRE''s'!$L$100</definedName>
    <definedName name="_____tqs92">'[17]QRE''s'!$L$100</definedName>
    <definedName name="_____tqs93" localSheetId="9">'[16]QRE''s'!$M$100</definedName>
    <definedName name="_____tqs93">'[17]QRE''s'!$M$100</definedName>
    <definedName name="_____tqs94" localSheetId="9">'[16]QRE''s'!$N$100</definedName>
    <definedName name="_____tqs94">'[17]QRE''s'!$N$100</definedName>
    <definedName name="_____tqs95" localSheetId="9">'[16]QRE''s'!$O$100</definedName>
    <definedName name="_____tqs95">'[17]QRE''s'!$O$100</definedName>
    <definedName name="_____tqs96" localSheetId="9">'[16]QRE''s'!$P$100</definedName>
    <definedName name="_____tqs96">'[17]QRE''s'!$P$100</definedName>
    <definedName name="_____tqs97" localSheetId="9">'[16]QRE''s'!$Q$100</definedName>
    <definedName name="_____tqs97">'[17]QRE''s'!$Q$100</definedName>
    <definedName name="_____tqs98" localSheetId="9">'[16]QRE''s'!$R$100</definedName>
    <definedName name="_____tqs98">'[17]QRE''s'!$R$100</definedName>
    <definedName name="____agr8690" localSheetId="9">[16]Model!$I$58</definedName>
    <definedName name="____agr8690">[17]Model!$I$58</definedName>
    <definedName name="____agr8790" localSheetId="9">[16]Model!$I$59</definedName>
    <definedName name="____agr8790">[17]Model!$I$59</definedName>
    <definedName name="____agr8791" localSheetId="9">[16]Model!$J$59</definedName>
    <definedName name="____agr8791">[17]Model!$J$59</definedName>
    <definedName name="____agr8890" localSheetId="9">[16]Model!$I$60</definedName>
    <definedName name="____agr8890">[17]Model!$I$60</definedName>
    <definedName name="____agr8891" localSheetId="9">[16]Model!$J$60</definedName>
    <definedName name="____agr8891">[17]Model!$J$60</definedName>
    <definedName name="____agr8892" localSheetId="9">[16]Model!$K$60</definedName>
    <definedName name="____agr8892">[17]Model!$K$60</definedName>
    <definedName name="____agr8990" localSheetId="9">[16]Model!$I$61</definedName>
    <definedName name="____agr8990">[17]Model!$I$61</definedName>
    <definedName name="____agr8991" localSheetId="9">[16]Model!$J$61</definedName>
    <definedName name="____agr8991">[17]Model!$J$61</definedName>
    <definedName name="____agr8992" localSheetId="9">[16]Model!$K$61</definedName>
    <definedName name="____agr8992">[17]Model!$K$61</definedName>
    <definedName name="____agr8993" localSheetId="9">[16]Model!$L$61</definedName>
    <definedName name="____agr8993">[17]Model!$L$61</definedName>
    <definedName name="____agr9091" localSheetId="9">[16]Model!$J$62</definedName>
    <definedName name="____agr9091">[17]Model!$J$62</definedName>
    <definedName name="____agr9092" localSheetId="9">[16]Model!$K$62</definedName>
    <definedName name="____agr9092">[17]Model!$K$62</definedName>
    <definedName name="____agr9093" localSheetId="9">[16]Model!$L$62</definedName>
    <definedName name="____agr9093">[17]Model!$L$62</definedName>
    <definedName name="____agr9094" localSheetId="9">[16]Model!$M$62</definedName>
    <definedName name="____agr9094">[17]Model!$M$62</definedName>
    <definedName name="____agr9192" localSheetId="9">[16]Model!$K$63</definedName>
    <definedName name="____agr9192">[17]Model!$K$63</definedName>
    <definedName name="____agr9193" localSheetId="9">[16]Model!$L$63</definedName>
    <definedName name="____agr9193">[17]Model!$L$63</definedName>
    <definedName name="____agr9194" localSheetId="9">[16]Model!$M$63</definedName>
    <definedName name="____agr9194">[17]Model!$M$63</definedName>
    <definedName name="____agr9195" localSheetId="9">[16]Model!$N$63</definedName>
    <definedName name="____agr9195">[17]Model!$N$63</definedName>
    <definedName name="____agr9293" localSheetId="9">[16]Model!$L$64</definedName>
    <definedName name="____agr9293">[17]Model!$L$64</definedName>
    <definedName name="____agr9294" localSheetId="9">[16]Model!$M$64</definedName>
    <definedName name="____agr9294">[17]Model!$M$64</definedName>
    <definedName name="____agr9295" localSheetId="9">[16]Model!$N$64</definedName>
    <definedName name="____agr9295">[17]Model!$N$64</definedName>
    <definedName name="____agr9296" localSheetId="9">[16]Model!$O$64</definedName>
    <definedName name="____agr9296">[17]Model!$O$64</definedName>
    <definedName name="____agr9394" localSheetId="9">[16]Model!$M$65</definedName>
    <definedName name="____agr9394">[17]Model!$M$65</definedName>
    <definedName name="____agr9395" localSheetId="9">[16]Model!$N$65</definedName>
    <definedName name="____agr9395">[17]Model!$N$65</definedName>
    <definedName name="____agr9396" localSheetId="9">[16]Model!$O$65</definedName>
    <definedName name="____agr9396">[17]Model!$O$65</definedName>
    <definedName name="____agr9397" localSheetId="9">[16]Model!$P$65</definedName>
    <definedName name="____agr9397">[17]Model!$P$65</definedName>
    <definedName name="____agr9495" localSheetId="9">[16]Model!$N$66</definedName>
    <definedName name="____agr9495">[17]Model!$N$66</definedName>
    <definedName name="____agr9496" localSheetId="9">[16]Model!$O$66</definedName>
    <definedName name="____agr9496">[17]Model!$O$66</definedName>
    <definedName name="____agr9497" localSheetId="9">[16]Model!$P$66</definedName>
    <definedName name="____agr9497">[17]Model!$P$66</definedName>
    <definedName name="____agr9498" localSheetId="9">[16]Model!$Q$66</definedName>
    <definedName name="____agr9498">[17]Model!$Q$66</definedName>
    <definedName name="____agr9596" localSheetId="9">[16]Model!$O$67</definedName>
    <definedName name="____agr9596">[17]Model!$O$67</definedName>
    <definedName name="____agr9597" localSheetId="9">[16]Model!$P$67</definedName>
    <definedName name="____agr9597">[17]Model!$P$67</definedName>
    <definedName name="____agr9598" localSheetId="9">[16]Model!$Q$67</definedName>
    <definedName name="____agr9598">[17]Model!$Q$67</definedName>
    <definedName name="____agr9697" localSheetId="9">[16]Model!$P$68</definedName>
    <definedName name="____agr9697">[17]Model!$P$68</definedName>
    <definedName name="____agr9698" localSheetId="9">[16]Model!$Q$68</definedName>
    <definedName name="____agr9698">[17]Model!$Q$68</definedName>
    <definedName name="____agr9798" localSheetId="9">[16]Model!$Q$69</definedName>
    <definedName name="____agr9798">[17]Model!$Q$69</definedName>
    <definedName name="____DAT1" localSheetId="17">#REF!</definedName>
    <definedName name="____DAT1">#REF!</definedName>
    <definedName name="____DAT10" localSheetId="17">#REF!</definedName>
    <definedName name="____DAT10">#REF!</definedName>
    <definedName name="____DAT11">#REF!</definedName>
    <definedName name="____dat1111" localSheetId="9">[10]Sheet1!$G$2:$G$29</definedName>
    <definedName name="____dat1111">[11]Sheet1!$G$2:$G$29</definedName>
    <definedName name="____DAT12" localSheetId="17">#REF!</definedName>
    <definedName name="____DAT12">#REF!</definedName>
    <definedName name="____DAT13" localSheetId="17">#REF!</definedName>
    <definedName name="____DAT13">#REF!</definedName>
    <definedName name="____DAT14" localSheetId="17">#REF!</definedName>
    <definedName name="____DAT14">#REF!</definedName>
    <definedName name="____DAT15">#REF!</definedName>
    <definedName name="____DAT16">#REF!</definedName>
    <definedName name="____DAT17">#REF!</definedName>
    <definedName name="____DAT18">#REF!</definedName>
    <definedName name="____DAT19">#REF!</definedName>
    <definedName name="____DAT2" localSheetId="17">#REF!</definedName>
    <definedName name="____DAT2">#REF!</definedName>
    <definedName name="____DAT3" localSheetId="17">#REF!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GO2003">#REF!</definedName>
    <definedName name="____DGO2004">#REF!</definedName>
    <definedName name="____DGO2005">#REF!</definedName>
    <definedName name="____DGO2006">#REF!</definedName>
    <definedName name="____DGO2007">#REF!</definedName>
    <definedName name="____DGO2008">#REF!</definedName>
    <definedName name="____gas2">#REF!</definedName>
    <definedName name="____gas2006">#REF!</definedName>
    <definedName name="____H1" localSheetId="9">{"'Metretek HTML'!$A$7:$W$42"}</definedName>
    <definedName name="____H1" localSheetId="15">{"'Metretek HTML'!$A$7:$W$42"}</definedName>
    <definedName name="____H1" localSheetId="16">{"'Metretek HTML'!$A$7:$W$42"}</definedName>
    <definedName name="____H1" localSheetId="17">{"'Metretek HTML'!$A$7:$W$42"}</definedName>
    <definedName name="____H1">{"'Metretek HTML'!$A$7:$W$42"}</definedName>
    <definedName name="____je1">#REF!</definedName>
    <definedName name="____JE124">#REF!</definedName>
    <definedName name="____JE13">#REF!</definedName>
    <definedName name="____je14">#REF!</definedName>
    <definedName name="____JE147">#REF!</definedName>
    <definedName name="____JE16">#REF!</definedName>
    <definedName name="____JE17">#REF!</definedName>
    <definedName name="____je2" localSheetId="9">'[20]JE 120 Jan-Nov Facesheet'!#REF!</definedName>
    <definedName name="____je2">'[21]JE 120 Jan-Nov Facesheet'!#REF!</definedName>
    <definedName name="____JE220" localSheetId="17">#REF!</definedName>
    <definedName name="____JE220">#REF!</definedName>
    <definedName name="____JE230" localSheetId="17">#REF!</definedName>
    <definedName name="____JE230">#REF!</definedName>
    <definedName name="____JE234" localSheetId="17">#REF!</definedName>
    <definedName name="____JE234">#REF!</definedName>
    <definedName name="____JE236">#REF!</definedName>
    <definedName name="____JE237">#REF!</definedName>
    <definedName name="____JE24">#REF!</definedName>
    <definedName name="____JE33">#REF!</definedName>
    <definedName name="____New2">#REF!</definedName>
    <definedName name="____New3">#REF!</definedName>
    <definedName name="____New4">#REF!</definedName>
    <definedName name="____PG1">#REF!</definedName>
    <definedName name="____PG2">#REF!</definedName>
    <definedName name="____PG3">#REF!</definedName>
    <definedName name="____PG4">#REF!</definedName>
    <definedName name="____PG5">#REF!</definedName>
    <definedName name="____PG6">#REF!</definedName>
    <definedName name="____qre84" localSheetId="9">'[16]QRE''s'!$D$1:$D$65536</definedName>
    <definedName name="____qre84">'[17]QRE''s'!$D$1:$D$65536</definedName>
    <definedName name="____qre8490" localSheetId="9">[16]Model!$I$126</definedName>
    <definedName name="____qre8490">[17]Model!$I$126</definedName>
    <definedName name="____qre8491" localSheetId="9">[16]Model!$J$126</definedName>
    <definedName name="____qre8491">[17]Model!$J$126</definedName>
    <definedName name="____qre8492" localSheetId="9">[16]Model!$K$126</definedName>
    <definedName name="____qre8492">[17]Model!$K$126</definedName>
    <definedName name="____qre8493" localSheetId="9">[16]Model!$L$126</definedName>
    <definedName name="____qre8493">[17]Model!$L$126</definedName>
    <definedName name="____qre8494" localSheetId="9">[16]Model!$M$126</definedName>
    <definedName name="____qre8494">[17]Model!$M$126</definedName>
    <definedName name="____qre8495" localSheetId="9">[16]Model!$N$126</definedName>
    <definedName name="____qre8495">[17]Model!$N$126</definedName>
    <definedName name="____qre8496" localSheetId="9">[16]Model!$O$126</definedName>
    <definedName name="____qre8496">[17]Model!$O$126</definedName>
    <definedName name="____qre8497" localSheetId="9">[16]Model!$P$126</definedName>
    <definedName name="____qre8497">[17]Model!$P$126</definedName>
    <definedName name="____qre8498" localSheetId="9">[16]Model!$Q$126</definedName>
    <definedName name="____qre8498">[17]Model!$Q$126</definedName>
    <definedName name="____qre85" localSheetId="9">'[16]QRE''s'!$E$1:$E$65536</definedName>
    <definedName name="____qre85">'[17]QRE''s'!$E$1:$E$65536</definedName>
    <definedName name="____qre8590" localSheetId="9">[16]Model!$I$127</definedName>
    <definedName name="____qre8590">[17]Model!$I$127</definedName>
    <definedName name="____qre8591" localSheetId="9">[16]Model!$J$127</definedName>
    <definedName name="____qre8591">[17]Model!$J$127</definedName>
    <definedName name="____qre8592" localSheetId="9">[16]Model!$K$127</definedName>
    <definedName name="____qre8592">[17]Model!$K$127</definedName>
    <definedName name="____qre8593" localSheetId="9">[16]Model!$L$127</definedName>
    <definedName name="____qre8593">[17]Model!$L$127</definedName>
    <definedName name="____qre8594" localSheetId="9">[16]Model!$M$127</definedName>
    <definedName name="____qre8594">[17]Model!$M$127</definedName>
    <definedName name="____qre8595" localSheetId="9">[16]Model!$N$127</definedName>
    <definedName name="____qre8595">[17]Model!$N$127</definedName>
    <definedName name="____qre8596" localSheetId="9">[16]Model!$O$127</definedName>
    <definedName name="____qre8596">[17]Model!$O$127</definedName>
    <definedName name="____qre8597" localSheetId="9">[16]Model!$P$127</definedName>
    <definedName name="____qre8597">[17]Model!$P$127</definedName>
    <definedName name="____qre8598" localSheetId="9">[16]Model!$Q$127</definedName>
    <definedName name="____qre8598">[17]Model!$Q$127</definedName>
    <definedName name="____qre86" localSheetId="9">'[16]QRE''s'!$F$1:$F$65536</definedName>
    <definedName name="____qre86">'[17]QRE''s'!$F$1:$F$65536</definedName>
    <definedName name="____qre8690" localSheetId="9">[16]Model!$I$128</definedName>
    <definedName name="____qre8690">[17]Model!$I$128</definedName>
    <definedName name="____qre8691" localSheetId="9">[16]Model!$J$128</definedName>
    <definedName name="____qre8691">[17]Model!$J$128</definedName>
    <definedName name="____qre8692" localSheetId="9">[16]Model!$K$128</definedName>
    <definedName name="____qre8692">[17]Model!$K$128</definedName>
    <definedName name="____qre8693" localSheetId="9">[16]Model!$L$128</definedName>
    <definedName name="____qre8693">[17]Model!$L$128</definedName>
    <definedName name="____qre8694" localSheetId="9">[16]Model!$M$128</definedName>
    <definedName name="____qre8694">[17]Model!$M$128</definedName>
    <definedName name="____qre8695" localSheetId="9">[16]Model!$N$128</definedName>
    <definedName name="____qre8695">[17]Model!$N$128</definedName>
    <definedName name="____qre8696" localSheetId="9">[16]Model!$O$128</definedName>
    <definedName name="____qre8696">[17]Model!$O$128</definedName>
    <definedName name="____qre8697" localSheetId="9">[16]Model!$P$128</definedName>
    <definedName name="____qre8697">[17]Model!$P$128</definedName>
    <definedName name="____qre8698" localSheetId="9">[16]Model!$Q$128</definedName>
    <definedName name="____qre8698">[17]Model!$Q$128</definedName>
    <definedName name="____qre87" localSheetId="9">'[16]QRE''s'!$G$1:$G$65536</definedName>
    <definedName name="____qre87">'[17]QRE''s'!$G$1:$G$65536</definedName>
    <definedName name="____qre8790" localSheetId="9">[16]Model!$I$129</definedName>
    <definedName name="____qre8790">[17]Model!$I$129</definedName>
    <definedName name="____qre8791" localSheetId="9">[16]Model!$J$129</definedName>
    <definedName name="____qre8791">[17]Model!$J$129</definedName>
    <definedName name="____qre8792" localSheetId="9">[16]Model!$K$129</definedName>
    <definedName name="____qre8792">[17]Model!$K$129</definedName>
    <definedName name="____qre8793" localSheetId="9">[16]Model!$L$129</definedName>
    <definedName name="____qre8793">[17]Model!$L$129</definedName>
    <definedName name="____qre8794" localSheetId="9">[16]Model!$M$129</definedName>
    <definedName name="____qre8794">[17]Model!$M$129</definedName>
    <definedName name="____qre8795" localSheetId="9">[16]Model!$N$129</definedName>
    <definedName name="____qre8795">[17]Model!$N$129</definedName>
    <definedName name="____qre8796" localSheetId="9">[16]Model!$O$129</definedName>
    <definedName name="____qre8796">[17]Model!$O$129</definedName>
    <definedName name="____qre8797" localSheetId="9">[16]Model!$P$129</definedName>
    <definedName name="____qre8797">[17]Model!$P$129</definedName>
    <definedName name="____qre8798" localSheetId="9">[16]Model!$Q$129</definedName>
    <definedName name="____qre8798">[17]Model!$Q$129</definedName>
    <definedName name="____qre88" localSheetId="9">'[16]QRE''s'!$H$1:$H$65536</definedName>
    <definedName name="____qre88">'[17]QRE''s'!$H$1:$H$65536</definedName>
    <definedName name="____qre8890" localSheetId="9">[16]Model!$I$130</definedName>
    <definedName name="____qre8890">[17]Model!$I$130</definedName>
    <definedName name="____qre8891" localSheetId="9">[16]Model!$J$130</definedName>
    <definedName name="____qre8891">[17]Model!$J$130</definedName>
    <definedName name="____qre8892" localSheetId="9">[16]Model!$K$130</definedName>
    <definedName name="____qre8892">[17]Model!$K$130</definedName>
    <definedName name="____qre8893" localSheetId="9">[16]Model!$L$130</definedName>
    <definedName name="____qre8893">[17]Model!$L$130</definedName>
    <definedName name="____qre8894" localSheetId="9">[16]Model!$M$130</definedName>
    <definedName name="____qre8894">[17]Model!$M$130</definedName>
    <definedName name="____qre8895" localSheetId="9">[16]Model!$N$130</definedName>
    <definedName name="____qre8895">[17]Model!$N$130</definedName>
    <definedName name="____qre8896" localSheetId="9">[16]Model!$O$130</definedName>
    <definedName name="____qre8896">[17]Model!$O$130</definedName>
    <definedName name="____qre8897" localSheetId="9">[16]Model!$P$130</definedName>
    <definedName name="____qre8897">[17]Model!$P$130</definedName>
    <definedName name="____qre8898" localSheetId="9">[16]Model!$Q$130</definedName>
    <definedName name="____qre8898">[17]Model!$Q$130</definedName>
    <definedName name="____qre89" localSheetId="9">'[16]QRE''s'!$I$1:$I$65536</definedName>
    <definedName name="____qre89">'[17]QRE''s'!$I$1:$I$65536</definedName>
    <definedName name="____qre90" localSheetId="9">'[16]QRE''s'!$J$1:$J$65536</definedName>
    <definedName name="____qre90">'[17]QRE''s'!$J$1:$J$65536</definedName>
    <definedName name="____qre91" localSheetId="9">'[16]QRE''s'!$K$1:$K$65536</definedName>
    <definedName name="____qre91">'[17]QRE''s'!$K$1:$K$65536</definedName>
    <definedName name="____qre92" localSheetId="9">'[16]QRE''s'!$L$1:$L$65536</definedName>
    <definedName name="____qre92">'[17]QRE''s'!$L$1:$L$65536</definedName>
    <definedName name="____qre93" localSheetId="9">'[16]QRE''s'!$M$1:$M$65536</definedName>
    <definedName name="____qre93">'[17]QRE''s'!$M$1:$M$65536</definedName>
    <definedName name="____qre94" localSheetId="9">'[16]QRE''s'!$N$1:$N$65536</definedName>
    <definedName name="____qre94">'[17]QRE''s'!$N$1:$N$65536</definedName>
    <definedName name="____qre95" localSheetId="9">'[16]QRE''s'!$O$1:$O$65536</definedName>
    <definedName name="____qre95">'[17]QRE''s'!$O$1:$O$65536</definedName>
    <definedName name="____qre96" localSheetId="9">'[16]QRE''s'!$P$1:$P$65536</definedName>
    <definedName name="____qre96">'[17]QRE''s'!$P$1:$P$65536</definedName>
    <definedName name="____qre97" localSheetId="9">'[16]QRE''s'!$Q$1:$Q$65536</definedName>
    <definedName name="____qre97">'[17]QRE''s'!$Q$1:$Q$65536</definedName>
    <definedName name="____qre98" localSheetId="9">'[16]QRE''s'!$R$1:$R$65536</definedName>
    <definedName name="____qre98">'[17]QRE''s'!$R$1:$R$65536</definedName>
    <definedName name="____SUM282" localSheetId="9">'[8]YTD Summary'!#REF!</definedName>
    <definedName name="____SUM282" localSheetId="17">'[9]YTD Summary'!#REF!</definedName>
    <definedName name="____SUM282">'[9]YTD Summary'!#REF!</definedName>
    <definedName name="____SUM3" localSheetId="9">'[14]Summ 165_236'!#REF!</definedName>
    <definedName name="____SUM3" localSheetId="17">'[15]Summ 165_236'!#REF!</definedName>
    <definedName name="____SUM3">'[15]Summ 165_236'!#REF!</definedName>
    <definedName name="____SUM4" localSheetId="9">'[14]Summ 165_236'!#REF!</definedName>
    <definedName name="____SUM4" localSheetId="17">'[15]Summ 165_236'!#REF!</definedName>
    <definedName name="____SUM4">'[15]Summ 165_236'!#REF!</definedName>
    <definedName name="____tqc90" localSheetId="9">'[16]QRE''s'!$J$101</definedName>
    <definedName name="____tqc90">'[17]QRE''s'!$J$101</definedName>
    <definedName name="____tqc91" localSheetId="9">'[16]QRE''s'!$K$101</definedName>
    <definedName name="____tqc91">'[17]QRE''s'!$K$101</definedName>
    <definedName name="____tqc92" localSheetId="9">'[16]QRE''s'!$L$101</definedName>
    <definedName name="____tqc92">'[17]QRE''s'!$L$101</definedName>
    <definedName name="____tqc93" localSheetId="9">'[16]QRE''s'!$M$101</definedName>
    <definedName name="____tqc93">'[17]QRE''s'!$M$101</definedName>
    <definedName name="____tqc94" localSheetId="9">'[16]QRE''s'!$N$101</definedName>
    <definedName name="____tqc94">'[17]QRE''s'!$N$101</definedName>
    <definedName name="____tqc95" localSheetId="9">'[16]QRE''s'!$O$101</definedName>
    <definedName name="____tqc95">'[17]QRE''s'!$O$101</definedName>
    <definedName name="____tqc96" localSheetId="9">'[16]QRE''s'!$P$101</definedName>
    <definedName name="____tqc96">'[17]QRE''s'!$P$101</definedName>
    <definedName name="____tqc97" localSheetId="9">'[16]QRE''s'!$Q$101</definedName>
    <definedName name="____tqc97">'[17]QRE''s'!$Q$101</definedName>
    <definedName name="____tqc98" localSheetId="9">'[16]QRE''s'!$R$101</definedName>
    <definedName name="____tqc98">'[17]QRE''s'!$R$101</definedName>
    <definedName name="____tql90" localSheetId="9">'[16]QRE''s'!$J$99</definedName>
    <definedName name="____tql90">'[17]QRE''s'!$J$99</definedName>
    <definedName name="____tql91" localSheetId="9">'[16]QRE''s'!$K$99</definedName>
    <definedName name="____tql91">'[17]QRE''s'!$K$99</definedName>
    <definedName name="____tql92" localSheetId="9">'[16]QRE''s'!$L$99</definedName>
    <definedName name="____tql92">'[17]QRE''s'!$L$99</definedName>
    <definedName name="____tql93" localSheetId="9">'[16]QRE''s'!$M$99</definedName>
    <definedName name="____tql93">'[17]QRE''s'!$M$99</definedName>
    <definedName name="____tql94" localSheetId="9">'[16]QRE''s'!$N$99</definedName>
    <definedName name="____tql94">'[17]QRE''s'!$N$99</definedName>
    <definedName name="____tql95" localSheetId="9">'[16]QRE''s'!$O$99</definedName>
    <definedName name="____tql95">'[17]QRE''s'!$O$99</definedName>
    <definedName name="____tql96" localSheetId="9">'[16]QRE''s'!$P$99</definedName>
    <definedName name="____tql96">'[17]QRE''s'!$P$99</definedName>
    <definedName name="____tql97" localSheetId="9">'[16]QRE''s'!$Q$99</definedName>
    <definedName name="____tql97">'[17]QRE''s'!$Q$99</definedName>
    <definedName name="____tql98" localSheetId="9">'[16]QRE''s'!$R$99</definedName>
    <definedName name="____tql98">'[17]QRE''s'!$R$99</definedName>
    <definedName name="____tqs90" localSheetId="9">'[16]QRE''s'!$J$100</definedName>
    <definedName name="____tqs90">'[17]QRE''s'!$J$100</definedName>
    <definedName name="____tqs91" localSheetId="9">'[16]QRE''s'!$K$100</definedName>
    <definedName name="____tqs91">'[17]QRE''s'!$K$100</definedName>
    <definedName name="____tqs92" localSheetId="9">'[16]QRE''s'!$L$100</definedName>
    <definedName name="____tqs92">'[17]QRE''s'!$L$100</definedName>
    <definedName name="____tqs93" localSheetId="9">'[16]QRE''s'!$M$100</definedName>
    <definedName name="____tqs93">'[17]QRE''s'!$M$100</definedName>
    <definedName name="____tqs94" localSheetId="9">'[16]QRE''s'!$N$100</definedName>
    <definedName name="____tqs94">'[17]QRE''s'!$N$100</definedName>
    <definedName name="____tqs95" localSheetId="9">'[16]QRE''s'!$O$100</definedName>
    <definedName name="____tqs95">'[17]QRE''s'!$O$100</definedName>
    <definedName name="____tqs96" localSheetId="9">'[16]QRE''s'!$P$100</definedName>
    <definedName name="____tqs96">'[17]QRE''s'!$P$100</definedName>
    <definedName name="____tqs97" localSheetId="9">'[16]QRE''s'!$Q$100</definedName>
    <definedName name="____tqs97">'[17]QRE''s'!$Q$100</definedName>
    <definedName name="____tqs98" localSheetId="9">'[16]QRE''s'!$R$100</definedName>
    <definedName name="____tqs98">'[17]QRE''s'!$R$100</definedName>
    <definedName name="___agr8690" localSheetId="9">[16]Model!$I$58</definedName>
    <definedName name="___agr8690">[17]Model!$I$58</definedName>
    <definedName name="___agr8790" localSheetId="9">[16]Model!$I$59</definedName>
    <definedName name="___agr8790">[17]Model!$I$59</definedName>
    <definedName name="___agr8791" localSheetId="9">[16]Model!$J$59</definedName>
    <definedName name="___agr8791">[17]Model!$J$59</definedName>
    <definedName name="___agr8890" localSheetId="9">[16]Model!$I$60</definedName>
    <definedName name="___agr8890">[17]Model!$I$60</definedName>
    <definedName name="___agr8891" localSheetId="9">[16]Model!$J$60</definedName>
    <definedName name="___agr8891">[17]Model!$J$60</definedName>
    <definedName name="___agr8892" localSheetId="9">[16]Model!$K$60</definedName>
    <definedName name="___agr8892">[17]Model!$K$60</definedName>
    <definedName name="___agr8990" localSheetId="9">[16]Model!$I$61</definedName>
    <definedName name="___agr8990">[17]Model!$I$61</definedName>
    <definedName name="___agr8991" localSheetId="9">[16]Model!$J$61</definedName>
    <definedName name="___agr8991">[17]Model!$J$61</definedName>
    <definedName name="___agr8992" localSheetId="9">[16]Model!$K$61</definedName>
    <definedName name="___agr8992">[17]Model!$K$61</definedName>
    <definedName name="___agr8993" localSheetId="9">[16]Model!$L$61</definedName>
    <definedName name="___agr8993">[17]Model!$L$61</definedName>
    <definedName name="___agr9091" localSheetId="9">[16]Model!$J$62</definedName>
    <definedName name="___agr9091">[17]Model!$J$62</definedName>
    <definedName name="___agr9092" localSheetId="9">[16]Model!$K$62</definedName>
    <definedName name="___agr9092">[17]Model!$K$62</definedName>
    <definedName name="___agr9093" localSheetId="9">[16]Model!$L$62</definedName>
    <definedName name="___agr9093">[17]Model!$L$62</definedName>
    <definedName name="___agr9094" localSheetId="9">[16]Model!$M$62</definedName>
    <definedName name="___agr9094">[17]Model!$M$62</definedName>
    <definedName name="___agr9192" localSheetId="9">[16]Model!$K$63</definedName>
    <definedName name="___agr9192">[17]Model!$K$63</definedName>
    <definedName name="___agr9193" localSheetId="9">[16]Model!$L$63</definedName>
    <definedName name="___agr9193">[17]Model!$L$63</definedName>
    <definedName name="___agr9194" localSheetId="9">[16]Model!$M$63</definedName>
    <definedName name="___agr9194">[17]Model!$M$63</definedName>
    <definedName name="___agr9195" localSheetId="9">[16]Model!$N$63</definedName>
    <definedName name="___agr9195">[17]Model!$N$63</definedName>
    <definedName name="___agr9293" localSheetId="9">[16]Model!$L$64</definedName>
    <definedName name="___agr9293">[17]Model!$L$64</definedName>
    <definedName name="___agr9294" localSheetId="9">[16]Model!$M$64</definedName>
    <definedName name="___agr9294">[17]Model!$M$64</definedName>
    <definedName name="___agr9295" localSheetId="9">[16]Model!$N$64</definedName>
    <definedName name="___agr9295">[17]Model!$N$64</definedName>
    <definedName name="___agr9296" localSheetId="9">[16]Model!$O$64</definedName>
    <definedName name="___agr9296">[17]Model!$O$64</definedName>
    <definedName name="___agr9394" localSheetId="9">[16]Model!$M$65</definedName>
    <definedName name="___agr9394">[17]Model!$M$65</definedName>
    <definedName name="___agr9395" localSheetId="9">[16]Model!$N$65</definedName>
    <definedName name="___agr9395">[17]Model!$N$65</definedName>
    <definedName name="___agr9396" localSheetId="9">[16]Model!$O$65</definedName>
    <definedName name="___agr9396">[17]Model!$O$65</definedName>
    <definedName name="___agr9397" localSheetId="9">[16]Model!$P$65</definedName>
    <definedName name="___agr9397">[17]Model!$P$65</definedName>
    <definedName name="___agr9495" localSheetId="9">[16]Model!$N$66</definedName>
    <definedName name="___agr9495">[17]Model!$N$66</definedName>
    <definedName name="___agr9496" localSheetId="9">[16]Model!$O$66</definedName>
    <definedName name="___agr9496">[17]Model!$O$66</definedName>
    <definedName name="___agr9497" localSheetId="9">[16]Model!$P$66</definedName>
    <definedName name="___agr9497">[17]Model!$P$66</definedName>
    <definedName name="___agr9498" localSheetId="9">[16]Model!$Q$66</definedName>
    <definedName name="___agr9498">[17]Model!$Q$66</definedName>
    <definedName name="___agr9596" localSheetId="9">[16]Model!$O$67</definedName>
    <definedName name="___agr9596">[17]Model!$O$67</definedName>
    <definedName name="___agr9597" localSheetId="9">[16]Model!$P$67</definedName>
    <definedName name="___agr9597">[17]Model!$P$67</definedName>
    <definedName name="___agr9598" localSheetId="9">[16]Model!$Q$67</definedName>
    <definedName name="___agr9598">[17]Model!$Q$67</definedName>
    <definedName name="___agr9697" localSheetId="9">[16]Model!$P$68</definedName>
    <definedName name="___agr9697">[17]Model!$P$68</definedName>
    <definedName name="___agr9698" localSheetId="9">[16]Model!$Q$68</definedName>
    <definedName name="___agr9698">[17]Model!$Q$68</definedName>
    <definedName name="___agr9798" localSheetId="9">[16]Model!$Q$69</definedName>
    <definedName name="___agr9798">[17]Model!$Q$69</definedName>
    <definedName name="___DAT1" localSheetId="9">'[18]Cost Center List'!#REF!</definedName>
    <definedName name="___DAT1" localSheetId="17">'[19]Cost Center List'!#REF!</definedName>
    <definedName name="___DAT1">'[19]Cost Center List'!#REF!</definedName>
    <definedName name="___DAT10" localSheetId="17">#REF!</definedName>
    <definedName name="___DAT10">#REF!</definedName>
    <definedName name="___DAT11" localSheetId="17">#REF!</definedName>
    <definedName name="___DAT11">#REF!</definedName>
    <definedName name="___dat1111" localSheetId="9">[10]Sheet1!$G$2:$G$29</definedName>
    <definedName name="___dat1111">[11]Sheet1!$G$2:$G$29</definedName>
    <definedName name="___DAT12" localSheetId="17">#REF!</definedName>
    <definedName name="___DAT12">#REF!</definedName>
    <definedName name="___DAT13" localSheetId="17">#REF!</definedName>
    <definedName name="___DAT13">#REF!</definedName>
    <definedName name="___DAT14" localSheetId="17">#REF!</definedName>
    <definedName name="___DAT14">#REF!</definedName>
    <definedName name="___DAT15">#REF!</definedName>
    <definedName name="___DAT16">#REF!</definedName>
    <definedName name="___DAT17">#REF!</definedName>
    <definedName name="___DAT18">#REF!</definedName>
    <definedName name="___DAT19">#REF!</definedName>
    <definedName name="___DAT2" localSheetId="9">'[6]Rent Revenue'!#REF!</definedName>
    <definedName name="___DAT2">'[7]Rent Revenue'!#REF!</definedName>
    <definedName name="___DAT3" localSheetId="17">#REF!</definedName>
    <definedName name="___DAT3">#REF!</definedName>
    <definedName name="___DAT4" localSheetId="17">#REF!</definedName>
    <definedName name="___DAT4">#REF!</definedName>
    <definedName name="___DAT5" localSheetId="17">#REF!</definedName>
    <definedName name="___DAT5">#REF!</definedName>
    <definedName name="___DAT6">#REF!</definedName>
    <definedName name="___DAT7">#REF!</definedName>
    <definedName name="___DAT8">#REF!</definedName>
    <definedName name="___DAT9">#REF!</definedName>
    <definedName name="___DGO2003">#REF!</definedName>
    <definedName name="___DGO2004">#REF!</definedName>
    <definedName name="___DGO2005">#REF!</definedName>
    <definedName name="___DGO2006">#REF!</definedName>
    <definedName name="___DGO2007">#REF!</definedName>
    <definedName name="___DGO2008">#REF!</definedName>
    <definedName name="___gas2">#REF!</definedName>
    <definedName name="___gas2006">#REF!</definedName>
    <definedName name="___H1" localSheetId="9">{"'Metretek HTML'!$A$7:$W$42"}</definedName>
    <definedName name="___H1" localSheetId="15">{"'Metretek HTML'!$A$7:$W$42"}</definedName>
    <definedName name="___H1" localSheetId="16">{"'Metretek HTML'!$A$7:$W$42"}</definedName>
    <definedName name="___H1" localSheetId="17">{"'Metretek HTML'!$A$7:$W$42"}</definedName>
    <definedName name="___H1">{"'Metretek HTML'!$A$7:$W$42"}</definedName>
    <definedName name="___je1">#REF!</definedName>
    <definedName name="___JE124">#REF!</definedName>
    <definedName name="___JE13">#REF!</definedName>
    <definedName name="___je14">#REF!</definedName>
    <definedName name="___JE147">#REF!</definedName>
    <definedName name="___JE16">#REF!</definedName>
    <definedName name="___JE17">#REF!</definedName>
    <definedName name="___je2" localSheetId="9">'[20]JE 120 Jan-Nov Facesheet'!#REF!</definedName>
    <definedName name="___je2">'[21]JE 120 Jan-Nov Facesheet'!#REF!</definedName>
    <definedName name="___JE220" localSheetId="17">#REF!</definedName>
    <definedName name="___JE220">#REF!</definedName>
    <definedName name="___JE230" localSheetId="17">#REF!</definedName>
    <definedName name="___JE230">#REF!</definedName>
    <definedName name="___JE234" localSheetId="17">#REF!</definedName>
    <definedName name="___JE234">#REF!</definedName>
    <definedName name="___JE236">#REF!</definedName>
    <definedName name="___JE237">#REF!</definedName>
    <definedName name="___JE24">#REF!</definedName>
    <definedName name="___JE33">#REF!</definedName>
    <definedName name="___New2">#REF!</definedName>
    <definedName name="___New3">#REF!</definedName>
    <definedName name="___New4">#REF!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qre84" localSheetId="9">'[16]QRE''s'!$D$1:$D$65536</definedName>
    <definedName name="___qre84">'[17]QRE''s'!$D$1:$D$65536</definedName>
    <definedName name="___qre8490" localSheetId="9">[16]Model!$I$126</definedName>
    <definedName name="___qre8490">[17]Model!$I$126</definedName>
    <definedName name="___qre8491" localSheetId="9">[16]Model!$J$126</definedName>
    <definedName name="___qre8491">[17]Model!$J$126</definedName>
    <definedName name="___qre8492" localSheetId="9">[16]Model!$K$126</definedName>
    <definedName name="___qre8492">[17]Model!$K$126</definedName>
    <definedName name="___qre8493" localSheetId="9">[16]Model!$L$126</definedName>
    <definedName name="___qre8493">[17]Model!$L$126</definedName>
    <definedName name="___qre8494" localSheetId="9">[16]Model!$M$126</definedName>
    <definedName name="___qre8494">[17]Model!$M$126</definedName>
    <definedName name="___qre8495" localSheetId="9">[16]Model!$N$126</definedName>
    <definedName name="___qre8495">[17]Model!$N$126</definedName>
    <definedName name="___qre8496" localSheetId="9">[16]Model!$O$126</definedName>
    <definedName name="___qre8496">[17]Model!$O$126</definedName>
    <definedName name="___qre8497" localSheetId="9">[16]Model!$P$126</definedName>
    <definedName name="___qre8497">[17]Model!$P$126</definedName>
    <definedName name="___qre8498" localSheetId="9">[16]Model!$Q$126</definedName>
    <definedName name="___qre8498">[17]Model!$Q$126</definedName>
    <definedName name="___qre85" localSheetId="9">'[16]QRE''s'!$E$1:$E$65536</definedName>
    <definedName name="___qre85">'[17]QRE''s'!$E$1:$E$65536</definedName>
    <definedName name="___qre8590" localSheetId="9">[16]Model!$I$127</definedName>
    <definedName name="___qre8590">[17]Model!$I$127</definedName>
    <definedName name="___qre8591" localSheetId="9">[16]Model!$J$127</definedName>
    <definedName name="___qre8591">[17]Model!$J$127</definedName>
    <definedName name="___qre8592" localSheetId="9">[16]Model!$K$127</definedName>
    <definedName name="___qre8592">[17]Model!$K$127</definedName>
    <definedName name="___qre8593" localSheetId="9">[16]Model!$L$127</definedName>
    <definedName name="___qre8593">[17]Model!$L$127</definedName>
    <definedName name="___qre8594" localSheetId="9">[16]Model!$M$127</definedName>
    <definedName name="___qre8594">[17]Model!$M$127</definedName>
    <definedName name="___qre8595" localSheetId="9">[16]Model!$N$127</definedName>
    <definedName name="___qre8595">[17]Model!$N$127</definedName>
    <definedName name="___qre8596" localSheetId="9">[16]Model!$O$127</definedName>
    <definedName name="___qre8596">[17]Model!$O$127</definedName>
    <definedName name="___qre8597" localSheetId="9">[16]Model!$P$127</definedName>
    <definedName name="___qre8597">[17]Model!$P$127</definedName>
    <definedName name="___qre8598" localSheetId="9">[16]Model!$Q$127</definedName>
    <definedName name="___qre8598">[17]Model!$Q$127</definedName>
    <definedName name="___qre86" localSheetId="9">'[16]QRE''s'!$F$1:$F$65536</definedName>
    <definedName name="___qre86">'[17]QRE''s'!$F$1:$F$65536</definedName>
    <definedName name="___qre8690" localSheetId="9">[16]Model!$I$128</definedName>
    <definedName name="___qre8690">[17]Model!$I$128</definedName>
    <definedName name="___qre8691" localSheetId="9">[16]Model!$J$128</definedName>
    <definedName name="___qre8691">[17]Model!$J$128</definedName>
    <definedName name="___qre8692" localSheetId="9">[16]Model!$K$128</definedName>
    <definedName name="___qre8692">[17]Model!$K$128</definedName>
    <definedName name="___qre8693" localSheetId="9">[16]Model!$L$128</definedName>
    <definedName name="___qre8693">[17]Model!$L$128</definedName>
    <definedName name="___qre8694" localSheetId="9">[16]Model!$M$128</definedName>
    <definedName name="___qre8694">[17]Model!$M$128</definedName>
    <definedName name="___qre8695" localSheetId="9">[16]Model!$N$128</definedName>
    <definedName name="___qre8695">[17]Model!$N$128</definedName>
    <definedName name="___qre8696" localSheetId="9">[16]Model!$O$128</definedName>
    <definedName name="___qre8696">[17]Model!$O$128</definedName>
    <definedName name="___qre8697" localSheetId="9">[16]Model!$P$128</definedName>
    <definedName name="___qre8697">[17]Model!$P$128</definedName>
    <definedName name="___qre8698" localSheetId="9">[16]Model!$Q$128</definedName>
    <definedName name="___qre8698">[17]Model!$Q$128</definedName>
    <definedName name="___qre87" localSheetId="9">'[16]QRE''s'!$G$1:$G$65536</definedName>
    <definedName name="___qre87">'[17]QRE''s'!$G$1:$G$65536</definedName>
    <definedName name="___qre8790" localSheetId="9">[16]Model!$I$129</definedName>
    <definedName name="___qre8790">[17]Model!$I$129</definedName>
    <definedName name="___qre8791" localSheetId="9">[16]Model!$J$129</definedName>
    <definedName name="___qre8791">[17]Model!$J$129</definedName>
    <definedName name="___qre8792" localSheetId="9">[16]Model!$K$129</definedName>
    <definedName name="___qre8792">[17]Model!$K$129</definedName>
    <definedName name="___qre8793" localSheetId="9">[16]Model!$L$129</definedName>
    <definedName name="___qre8793">[17]Model!$L$129</definedName>
    <definedName name="___qre8794" localSheetId="9">[16]Model!$M$129</definedName>
    <definedName name="___qre8794">[17]Model!$M$129</definedName>
    <definedName name="___qre8795" localSheetId="9">[16]Model!$N$129</definedName>
    <definedName name="___qre8795">[17]Model!$N$129</definedName>
    <definedName name="___qre8796" localSheetId="9">[16]Model!$O$129</definedName>
    <definedName name="___qre8796">[17]Model!$O$129</definedName>
    <definedName name="___qre8797" localSheetId="9">[16]Model!$P$129</definedName>
    <definedName name="___qre8797">[17]Model!$P$129</definedName>
    <definedName name="___qre8798" localSheetId="9">[16]Model!$Q$129</definedName>
    <definedName name="___qre8798">[17]Model!$Q$129</definedName>
    <definedName name="___qre88" localSheetId="9">'[16]QRE''s'!$H$1:$H$65536</definedName>
    <definedName name="___qre88">'[17]QRE''s'!$H$1:$H$65536</definedName>
    <definedName name="___qre8890" localSheetId="9">[16]Model!$I$130</definedName>
    <definedName name="___qre8890">[17]Model!$I$130</definedName>
    <definedName name="___qre8891" localSheetId="9">[16]Model!$J$130</definedName>
    <definedName name="___qre8891">[17]Model!$J$130</definedName>
    <definedName name="___qre8892" localSheetId="9">[16]Model!$K$130</definedName>
    <definedName name="___qre8892">[17]Model!$K$130</definedName>
    <definedName name="___qre8893" localSheetId="9">[16]Model!$L$130</definedName>
    <definedName name="___qre8893">[17]Model!$L$130</definedName>
    <definedName name="___qre8894" localSheetId="9">[16]Model!$M$130</definedName>
    <definedName name="___qre8894">[17]Model!$M$130</definedName>
    <definedName name="___qre8895" localSheetId="9">[16]Model!$N$130</definedName>
    <definedName name="___qre8895">[17]Model!$N$130</definedName>
    <definedName name="___qre8896" localSheetId="9">[16]Model!$O$130</definedName>
    <definedName name="___qre8896">[17]Model!$O$130</definedName>
    <definedName name="___qre8897" localSheetId="9">[16]Model!$P$130</definedName>
    <definedName name="___qre8897">[17]Model!$P$130</definedName>
    <definedName name="___qre8898" localSheetId="9">[16]Model!$Q$130</definedName>
    <definedName name="___qre8898">[17]Model!$Q$130</definedName>
    <definedName name="___qre89" localSheetId="9">'[16]QRE''s'!$I$1:$I$65536</definedName>
    <definedName name="___qre89">'[17]QRE''s'!$I$1:$I$65536</definedName>
    <definedName name="___qre90" localSheetId="9">'[16]QRE''s'!$J$1:$J$65536</definedName>
    <definedName name="___qre90">'[17]QRE''s'!$J$1:$J$65536</definedName>
    <definedName name="___qre91" localSheetId="9">'[16]QRE''s'!$K$1:$K$65536</definedName>
    <definedName name="___qre91">'[17]QRE''s'!$K$1:$K$65536</definedName>
    <definedName name="___qre92" localSheetId="9">'[16]QRE''s'!$L$1:$L$65536</definedName>
    <definedName name="___qre92">'[17]QRE''s'!$L$1:$L$65536</definedName>
    <definedName name="___qre93" localSheetId="9">'[16]QRE''s'!$M$1:$M$65536</definedName>
    <definedName name="___qre93">'[17]QRE''s'!$M$1:$M$65536</definedName>
    <definedName name="___qre94" localSheetId="9">'[16]QRE''s'!$N$1:$N$65536</definedName>
    <definedName name="___qre94">'[17]QRE''s'!$N$1:$N$65536</definedName>
    <definedName name="___qre95" localSheetId="9">'[16]QRE''s'!$O$1:$O$65536</definedName>
    <definedName name="___qre95">'[17]QRE''s'!$O$1:$O$65536</definedName>
    <definedName name="___qre96" localSheetId="9">'[16]QRE''s'!$P$1:$P$65536</definedName>
    <definedName name="___qre96">'[17]QRE''s'!$P$1:$P$65536</definedName>
    <definedName name="___qre97" localSheetId="9">'[16]QRE''s'!$Q$1:$Q$65536</definedName>
    <definedName name="___qre97">'[17]QRE''s'!$Q$1:$Q$65536</definedName>
    <definedName name="___qre98" localSheetId="9">'[16]QRE''s'!$R$1:$R$65536</definedName>
    <definedName name="___qre98">'[17]QRE''s'!$R$1:$R$65536</definedName>
    <definedName name="___SUM282" localSheetId="9">'[8]YTD Summary'!#REF!</definedName>
    <definedName name="___SUM282" localSheetId="17">'[9]YTD Summary'!#REF!</definedName>
    <definedName name="___SUM282">'[9]YTD Summary'!#REF!</definedName>
    <definedName name="___SUM3" localSheetId="9">'[14]Summ 165_236'!#REF!</definedName>
    <definedName name="___SUM3" localSheetId="17">'[15]Summ 165_236'!#REF!</definedName>
    <definedName name="___SUM3">'[15]Summ 165_236'!#REF!</definedName>
    <definedName name="___SUM4" localSheetId="9">'[14]Summ 165_236'!#REF!</definedName>
    <definedName name="___SUM4" localSheetId="17">'[15]Summ 165_236'!#REF!</definedName>
    <definedName name="___SUM4">'[15]Summ 165_236'!#REF!</definedName>
    <definedName name="___tqc90" localSheetId="9">'[16]QRE''s'!$J$101</definedName>
    <definedName name="___tqc90">'[17]QRE''s'!$J$101</definedName>
    <definedName name="___tqc91" localSheetId="9">'[16]QRE''s'!$K$101</definedName>
    <definedName name="___tqc91">'[17]QRE''s'!$K$101</definedName>
    <definedName name="___tqc92" localSheetId="9">'[16]QRE''s'!$L$101</definedName>
    <definedName name="___tqc92">'[17]QRE''s'!$L$101</definedName>
    <definedName name="___tqc93" localSheetId="9">'[16]QRE''s'!$M$101</definedName>
    <definedName name="___tqc93">'[17]QRE''s'!$M$101</definedName>
    <definedName name="___tqc94" localSheetId="9">'[16]QRE''s'!$N$101</definedName>
    <definedName name="___tqc94">'[17]QRE''s'!$N$101</definedName>
    <definedName name="___tqc95" localSheetId="9">'[16]QRE''s'!$O$101</definedName>
    <definedName name="___tqc95">'[17]QRE''s'!$O$101</definedName>
    <definedName name="___tqc96" localSheetId="9">'[16]QRE''s'!$P$101</definedName>
    <definedName name="___tqc96">'[17]QRE''s'!$P$101</definedName>
    <definedName name="___tqc97" localSheetId="9">'[16]QRE''s'!$Q$101</definedName>
    <definedName name="___tqc97">'[17]QRE''s'!$Q$101</definedName>
    <definedName name="___tqc98" localSheetId="9">'[16]QRE''s'!$R$101</definedName>
    <definedName name="___tqc98">'[17]QRE''s'!$R$101</definedName>
    <definedName name="___tql90" localSheetId="9">'[16]QRE''s'!$J$99</definedName>
    <definedName name="___tql90">'[17]QRE''s'!$J$99</definedName>
    <definedName name="___tql91" localSheetId="9">'[16]QRE''s'!$K$99</definedName>
    <definedName name="___tql91">'[17]QRE''s'!$K$99</definedName>
    <definedName name="___tql92" localSheetId="9">'[16]QRE''s'!$L$99</definedName>
    <definedName name="___tql92">'[17]QRE''s'!$L$99</definedName>
    <definedName name="___tql93" localSheetId="9">'[16]QRE''s'!$M$99</definedName>
    <definedName name="___tql93">'[17]QRE''s'!$M$99</definedName>
    <definedName name="___tql94" localSheetId="9">'[16]QRE''s'!$N$99</definedName>
    <definedName name="___tql94">'[17]QRE''s'!$N$99</definedName>
    <definedName name="___tql95" localSheetId="9">'[16]QRE''s'!$O$99</definedName>
    <definedName name="___tql95">'[17]QRE''s'!$O$99</definedName>
    <definedName name="___tql96" localSheetId="9">'[16]QRE''s'!$P$99</definedName>
    <definedName name="___tql96">'[17]QRE''s'!$P$99</definedName>
    <definedName name="___tql97" localSheetId="9">'[16]QRE''s'!$Q$99</definedName>
    <definedName name="___tql97">'[17]QRE''s'!$Q$99</definedName>
    <definedName name="___tql98" localSheetId="9">'[16]QRE''s'!$R$99</definedName>
    <definedName name="___tql98">'[17]QRE''s'!$R$99</definedName>
    <definedName name="___tqs90" localSheetId="9">'[16]QRE''s'!$J$100</definedName>
    <definedName name="___tqs90">'[17]QRE''s'!$J$100</definedName>
    <definedName name="___tqs91" localSheetId="9">'[16]QRE''s'!$K$100</definedName>
    <definedName name="___tqs91">'[17]QRE''s'!$K$100</definedName>
    <definedName name="___tqs92" localSheetId="9">'[16]QRE''s'!$L$100</definedName>
    <definedName name="___tqs92">'[17]QRE''s'!$L$100</definedName>
    <definedName name="___tqs93" localSheetId="9">'[16]QRE''s'!$M$100</definedName>
    <definedName name="___tqs93">'[17]QRE''s'!$M$100</definedName>
    <definedName name="___tqs94" localSheetId="9">'[16]QRE''s'!$N$100</definedName>
    <definedName name="___tqs94">'[17]QRE''s'!$N$100</definedName>
    <definedName name="___tqs95" localSheetId="9">'[16]QRE''s'!$O$100</definedName>
    <definedName name="___tqs95">'[17]QRE''s'!$O$100</definedName>
    <definedName name="___tqs96" localSheetId="9">'[16]QRE''s'!$P$100</definedName>
    <definedName name="___tqs96">'[17]QRE''s'!$P$100</definedName>
    <definedName name="___tqs97" localSheetId="9">'[16]QRE''s'!$Q$100</definedName>
    <definedName name="___tqs97">'[17]QRE''s'!$Q$100</definedName>
    <definedName name="___tqs98" localSheetId="9">'[16]QRE''s'!$R$100</definedName>
    <definedName name="___tqs98">'[17]QRE''s'!$R$100</definedName>
    <definedName name="__123Graph_A" hidden="1">'[24]AL2 151'!#REF!</definedName>
    <definedName name="__123Graph_B" localSheetId="15" hidden="1">[25]Inputs!#REF!</definedName>
    <definedName name="__123Graph_B" localSheetId="16" hidden="1">[25]Inputs!#REF!</definedName>
    <definedName name="__123Graph_B" localSheetId="17" hidden="1">[25]Inputs!#REF!</definedName>
    <definedName name="__123Graph_B" localSheetId="20" hidden="1">[25]Inputs!#REF!</definedName>
    <definedName name="__123Graph_B" hidden="1">[25]Inputs!#REF!</definedName>
    <definedName name="__123Graph_C" hidden="1">'[24]AL2 151'!#REF!</definedName>
    <definedName name="__123Graph_D" localSheetId="9" hidden="1">[26]Assump!#REF!</definedName>
    <definedName name="__123Graph_D" localSheetId="17" hidden="1">[27]Assump!#REF!</definedName>
    <definedName name="__123Graph_D" localSheetId="20" hidden="1">[27]Assump!#REF!</definedName>
    <definedName name="__123Graph_D" hidden="1">[27]Assump!#REF!</definedName>
    <definedName name="__123Graph_E" hidden="1">'[24]AL2 151'!#REF!</definedName>
    <definedName name="__123Graph_F" hidden="1">'[24]AL2 151'!#REF!</definedName>
    <definedName name="__123Graph_X" hidden="1">'[24]AL2 151'!#REF!</definedName>
    <definedName name="__agr8690" localSheetId="9">[16]Model!$I$58</definedName>
    <definedName name="__agr8690">[17]Model!$I$58</definedName>
    <definedName name="__agr8790" localSheetId="9">[16]Model!$I$59</definedName>
    <definedName name="__agr8790">[17]Model!$I$59</definedName>
    <definedName name="__agr8791" localSheetId="9">[16]Model!$J$59</definedName>
    <definedName name="__agr8791">[17]Model!$J$59</definedName>
    <definedName name="__agr8890" localSheetId="9">[16]Model!$I$60</definedName>
    <definedName name="__agr8890">[17]Model!$I$60</definedName>
    <definedName name="__agr8891" localSheetId="9">[16]Model!$J$60</definedName>
    <definedName name="__agr8891">[17]Model!$J$60</definedName>
    <definedName name="__agr8892" localSheetId="9">[16]Model!$K$60</definedName>
    <definedName name="__agr8892">[17]Model!$K$60</definedName>
    <definedName name="__agr8990" localSheetId="9">[16]Model!$I$61</definedName>
    <definedName name="__agr8990">[17]Model!$I$61</definedName>
    <definedName name="__agr8991" localSheetId="9">[16]Model!$J$61</definedName>
    <definedName name="__agr8991">[17]Model!$J$61</definedName>
    <definedName name="__agr8992" localSheetId="9">[16]Model!$K$61</definedName>
    <definedName name="__agr8992">[17]Model!$K$61</definedName>
    <definedName name="__agr8993" localSheetId="9">[16]Model!$L$61</definedName>
    <definedName name="__agr8993">[17]Model!$L$61</definedName>
    <definedName name="__agr9091" localSheetId="9">[16]Model!$J$62</definedName>
    <definedName name="__agr9091">[17]Model!$J$62</definedName>
    <definedName name="__agr9092" localSheetId="9">[16]Model!$K$62</definedName>
    <definedName name="__agr9092">[17]Model!$K$62</definedName>
    <definedName name="__agr9093" localSheetId="9">[16]Model!$L$62</definedName>
    <definedName name="__agr9093">[17]Model!$L$62</definedName>
    <definedName name="__agr9094" localSheetId="9">[16]Model!$M$62</definedName>
    <definedName name="__agr9094">[17]Model!$M$62</definedName>
    <definedName name="__agr9192" localSheetId="9">[16]Model!$K$63</definedName>
    <definedName name="__agr9192">[17]Model!$K$63</definedName>
    <definedName name="__agr9193" localSheetId="9">[16]Model!$L$63</definedName>
    <definedName name="__agr9193">[17]Model!$L$63</definedName>
    <definedName name="__agr9194" localSheetId="9">[16]Model!$M$63</definedName>
    <definedName name="__agr9194">[17]Model!$M$63</definedName>
    <definedName name="__agr9195" localSheetId="9">[16]Model!$N$63</definedName>
    <definedName name="__agr9195">[17]Model!$N$63</definedName>
    <definedName name="__agr9293" localSheetId="9">[16]Model!$L$64</definedName>
    <definedName name="__agr9293">[17]Model!$L$64</definedName>
    <definedName name="__agr9294" localSheetId="9">[16]Model!$M$64</definedName>
    <definedName name="__agr9294">[17]Model!$M$64</definedName>
    <definedName name="__agr9295" localSheetId="9">[16]Model!$N$64</definedName>
    <definedName name="__agr9295">[17]Model!$N$64</definedName>
    <definedName name="__agr9296" localSheetId="9">[16]Model!$O$64</definedName>
    <definedName name="__agr9296">[17]Model!$O$64</definedName>
    <definedName name="__agr9394" localSheetId="9">[16]Model!$M$65</definedName>
    <definedName name="__agr9394">[17]Model!$M$65</definedName>
    <definedName name="__agr9395" localSheetId="9">[16]Model!$N$65</definedName>
    <definedName name="__agr9395">[17]Model!$N$65</definedName>
    <definedName name="__agr9396" localSheetId="9">[16]Model!$O$65</definedName>
    <definedName name="__agr9396">[17]Model!$O$65</definedName>
    <definedName name="__agr9397" localSheetId="9">[16]Model!$P$65</definedName>
    <definedName name="__agr9397">[17]Model!$P$65</definedName>
    <definedName name="__agr9495" localSheetId="9">[16]Model!$N$66</definedName>
    <definedName name="__agr9495">[17]Model!$N$66</definedName>
    <definedName name="__agr9496" localSheetId="9">[16]Model!$O$66</definedName>
    <definedName name="__agr9496">[17]Model!$O$66</definedName>
    <definedName name="__agr9497" localSheetId="9">[16]Model!$P$66</definedName>
    <definedName name="__agr9497">[17]Model!$P$66</definedName>
    <definedName name="__agr9498" localSheetId="9">[16]Model!$Q$66</definedName>
    <definedName name="__agr9498">[17]Model!$Q$66</definedName>
    <definedName name="__agr9596" localSheetId="9">[16]Model!$O$67</definedName>
    <definedName name="__agr9596">[17]Model!$O$67</definedName>
    <definedName name="__agr9597" localSheetId="9">[16]Model!$P$67</definedName>
    <definedName name="__agr9597">[17]Model!$P$67</definedName>
    <definedName name="__agr9598" localSheetId="9">[16]Model!$Q$67</definedName>
    <definedName name="__agr9598">[17]Model!$Q$67</definedName>
    <definedName name="__agr9697" localSheetId="9">[16]Model!$P$68</definedName>
    <definedName name="__agr9697">[17]Model!$P$68</definedName>
    <definedName name="__agr9698" localSheetId="9">[16]Model!$Q$68</definedName>
    <definedName name="__agr9698">[17]Model!$Q$68</definedName>
    <definedName name="__agr9798" localSheetId="9">[16]Model!$Q$69</definedName>
    <definedName name="__agr9798">[17]Model!$Q$69</definedName>
    <definedName name="__CPK1" localSheetId="17">#REF!</definedName>
    <definedName name="__CPK1">#REF!</definedName>
    <definedName name="__CPK2" localSheetId="17">#REF!</definedName>
    <definedName name="__CPK2">#REF!</definedName>
    <definedName name="__CPK3" localSheetId="17">#REF!</definedName>
    <definedName name="__CPK3">#REF!</definedName>
    <definedName name="__DAT1" localSheetId="9">'[18]Cost Center List'!#REF!</definedName>
    <definedName name="__DAT1" localSheetId="17">'[19]Cost Center List'!#REF!</definedName>
    <definedName name="__DAT1">'[19]Cost Center List'!#REF!</definedName>
    <definedName name="__DAT10" localSheetId="17">#REF!</definedName>
    <definedName name="__DAT10">#REF!</definedName>
    <definedName name="__DAT11" localSheetId="17">#REF!</definedName>
    <definedName name="__DAT11">#REF!</definedName>
    <definedName name="__dat1111" localSheetId="9">[10]Sheet1!$G$2:$G$29</definedName>
    <definedName name="__dat1111">[11]Sheet1!$G$2:$G$29</definedName>
    <definedName name="__DAT12" localSheetId="17">#REF!</definedName>
    <definedName name="__DAT12">#REF!</definedName>
    <definedName name="__DAT13" localSheetId="17">#REF!</definedName>
    <definedName name="__DAT13">#REF!</definedName>
    <definedName name="__DAT14" localSheetId="17">#REF!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GO2003">#REF!</definedName>
    <definedName name="__DGO2004">#REF!</definedName>
    <definedName name="__DGO2005">#REF!</definedName>
    <definedName name="__DGO2006">#REF!</definedName>
    <definedName name="__DGO2007">#REF!</definedName>
    <definedName name="__DGO2008">#REF!</definedName>
    <definedName name="__EGR1">#N/A</definedName>
    <definedName name="__EGR2">#N/A</definedName>
    <definedName name="__EGR3">#N/A</definedName>
    <definedName name="__gas2" localSheetId="17">#REF!</definedName>
    <definedName name="__gas2">#REF!</definedName>
    <definedName name="__gas2006" localSheetId="17">#REF!</definedName>
    <definedName name="__gas2006">#REF!</definedName>
    <definedName name="__H1" localSheetId="9">{"'Metretek HTML'!$A$7:$W$42"}</definedName>
    <definedName name="__H1" localSheetId="15">{"'Metretek HTML'!$A$7:$W$42"}</definedName>
    <definedName name="__H1" localSheetId="16">{"'Metretek HTML'!$A$7:$W$42"}</definedName>
    <definedName name="__H1" localSheetId="17">{"'Metretek HTML'!$A$7:$W$42"}</definedName>
    <definedName name="__H1">{"'Metretek HTML'!$A$7:$W$42"}</definedName>
    <definedName name="__je1">#REF!</definedName>
    <definedName name="__JE124">#REF!</definedName>
    <definedName name="__JE13">#REF!</definedName>
    <definedName name="__je14">#REF!</definedName>
    <definedName name="__JE147">#REF!</definedName>
    <definedName name="__JE16">#REF!</definedName>
    <definedName name="__JE17">#REF!</definedName>
    <definedName name="__je2" localSheetId="9">'[20]JE 120 Jan-Nov Facesheet'!#REF!</definedName>
    <definedName name="__je2">'[21]JE 120 Jan-Nov Facesheet'!#REF!</definedName>
    <definedName name="__JE220" localSheetId="17">#REF!</definedName>
    <definedName name="__JE220">#REF!</definedName>
    <definedName name="__JE230" localSheetId="17">#REF!</definedName>
    <definedName name="__JE230">#REF!</definedName>
    <definedName name="__JE234" localSheetId="17">#REF!</definedName>
    <definedName name="__JE234">#REF!</definedName>
    <definedName name="__JE236">#REF!</definedName>
    <definedName name="__JE237">#REF!</definedName>
    <definedName name="__JE24">#REF!</definedName>
    <definedName name="__JE33">#REF!</definedName>
    <definedName name="__New2">#REF!</definedName>
    <definedName name="__New3">#REF!</definedName>
    <definedName name="__New4">#REF!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qre84" localSheetId="9">'[16]QRE''s'!$D$1:$D$65536</definedName>
    <definedName name="__qre84">'[17]QRE''s'!$D$1:$D$65536</definedName>
    <definedName name="__qre8490" localSheetId="9">[16]Model!$I$126</definedName>
    <definedName name="__qre8490">[17]Model!$I$126</definedName>
    <definedName name="__qre8491" localSheetId="9">[16]Model!$J$126</definedName>
    <definedName name="__qre8491">[17]Model!$J$126</definedName>
    <definedName name="__qre8492" localSheetId="9">[16]Model!$K$126</definedName>
    <definedName name="__qre8492">[17]Model!$K$126</definedName>
    <definedName name="__qre8493" localSheetId="9">[16]Model!$L$126</definedName>
    <definedName name="__qre8493">[17]Model!$L$126</definedName>
    <definedName name="__qre8494" localSheetId="9">[16]Model!$M$126</definedName>
    <definedName name="__qre8494">[17]Model!$M$126</definedName>
    <definedName name="__qre8495" localSheetId="9">[16]Model!$N$126</definedName>
    <definedName name="__qre8495">[17]Model!$N$126</definedName>
    <definedName name="__qre8496" localSheetId="9">[16]Model!$O$126</definedName>
    <definedName name="__qre8496">[17]Model!$O$126</definedName>
    <definedName name="__qre8497" localSheetId="9">[16]Model!$P$126</definedName>
    <definedName name="__qre8497">[17]Model!$P$126</definedName>
    <definedName name="__qre8498" localSheetId="9">[16]Model!$Q$126</definedName>
    <definedName name="__qre8498">[17]Model!$Q$126</definedName>
    <definedName name="__qre85" localSheetId="9">'[16]QRE''s'!$E$1:$E$65536</definedName>
    <definedName name="__qre85">'[17]QRE''s'!$E$1:$E$65536</definedName>
    <definedName name="__qre8590" localSheetId="9">[16]Model!$I$127</definedName>
    <definedName name="__qre8590">[17]Model!$I$127</definedName>
    <definedName name="__qre8591" localSheetId="9">[16]Model!$J$127</definedName>
    <definedName name="__qre8591">[17]Model!$J$127</definedName>
    <definedName name="__qre8592" localSheetId="9">[16]Model!$K$127</definedName>
    <definedName name="__qre8592">[17]Model!$K$127</definedName>
    <definedName name="__qre8593" localSheetId="9">[16]Model!$L$127</definedName>
    <definedName name="__qre8593">[17]Model!$L$127</definedName>
    <definedName name="__qre8594" localSheetId="9">[16]Model!$M$127</definedName>
    <definedName name="__qre8594">[17]Model!$M$127</definedName>
    <definedName name="__qre8595" localSheetId="9">[16]Model!$N$127</definedName>
    <definedName name="__qre8595">[17]Model!$N$127</definedName>
    <definedName name="__qre8596" localSheetId="9">[16]Model!$O$127</definedName>
    <definedName name="__qre8596">[17]Model!$O$127</definedName>
    <definedName name="__qre8597" localSheetId="9">[16]Model!$P$127</definedName>
    <definedName name="__qre8597">[17]Model!$P$127</definedName>
    <definedName name="__qre8598" localSheetId="9">[16]Model!$Q$127</definedName>
    <definedName name="__qre8598">[17]Model!$Q$127</definedName>
    <definedName name="__qre86" localSheetId="9">'[16]QRE''s'!$F$1:$F$65536</definedName>
    <definedName name="__qre86">'[17]QRE''s'!$F$1:$F$65536</definedName>
    <definedName name="__qre8690" localSheetId="9">[16]Model!$I$128</definedName>
    <definedName name="__qre8690">[17]Model!$I$128</definedName>
    <definedName name="__qre8691" localSheetId="9">[16]Model!$J$128</definedName>
    <definedName name="__qre8691">[17]Model!$J$128</definedName>
    <definedName name="__qre8692" localSheetId="9">[16]Model!$K$128</definedName>
    <definedName name="__qre8692">[17]Model!$K$128</definedName>
    <definedName name="__qre8693" localSheetId="9">[16]Model!$L$128</definedName>
    <definedName name="__qre8693">[17]Model!$L$128</definedName>
    <definedName name="__qre8694" localSheetId="9">[16]Model!$M$128</definedName>
    <definedName name="__qre8694">[17]Model!$M$128</definedName>
    <definedName name="__qre8695" localSheetId="9">[16]Model!$N$128</definedName>
    <definedName name="__qre8695">[17]Model!$N$128</definedName>
    <definedName name="__qre8696" localSheetId="9">[16]Model!$O$128</definedName>
    <definedName name="__qre8696">[17]Model!$O$128</definedName>
    <definedName name="__qre8697" localSheetId="9">[16]Model!$P$128</definedName>
    <definedName name="__qre8697">[17]Model!$P$128</definedName>
    <definedName name="__qre8698" localSheetId="9">[16]Model!$Q$128</definedName>
    <definedName name="__qre8698">[17]Model!$Q$128</definedName>
    <definedName name="__qre87" localSheetId="9">'[16]QRE''s'!$G$1:$G$65536</definedName>
    <definedName name="__qre87">'[17]QRE''s'!$G$1:$G$65536</definedName>
    <definedName name="__qre8790" localSheetId="9">[16]Model!$I$129</definedName>
    <definedName name="__qre8790">[17]Model!$I$129</definedName>
    <definedName name="__qre8791" localSheetId="9">[16]Model!$J$129</definedName>
    <definedName name="__qre8791">[17]Model!$J$129</definedName>
    <definedName name="__qre8792" localSheetId="9">[16]Model!$K$129</definedName>
    <definedName name="__qre8792">[17]Model!$K$129</definedName>
    <definedName name="__qre8793" localSheetId="9">[16]Model!$L$129</definedName>
    <definedName name="__qre8793">[17]Model!$L$129</definedName>
    <definedName name="__qre8794" localSheetId="9">[16]Model!$M$129</definedName>
    <definedName name="__qre8794">[17]Model!$M$129</definedName>
    <definedName name="__qre8795" localSheetId="9">[16]Model!$N$129</definedName>
    <definedName name="__qre8795">[17]Model!$N$129</definedName>
    <definedName name="__qre8796" localSheetId="9">[16]Model!$O$129</definedName>
    <definedName name="__qre8796">[17]Model!$O$129</definedName>
    <definedName name="__qre8797" localSheetId="9">[16]Model!$P$129</definedName>
    <definedName name="__qre8797">[17]Model!$P$129</definedName>
    <definedName name="__qre8798" localSheetId="9">[16]Model!$Q$129</definedName>
    <definedName name="__qre8798">[17]Model!$Q$129</definedName>
    <definedName name="__qre88" localSheetId="9">'[16]QRE''s'!$H$1:$H$65536</definedName>
    <definedName name="__qre88">'[17]QRE''s'!$H$1:$H$65536</definedName>
    <definedName name="__qre8890" localSheetId="9">[16]Model!$I$130</definedName>
    <definedName name="__qre8890">[17]Model!$I$130</definedName>
    <definedName name="__qre8891" localSheetId="9">[16]Model!$J$130</definedName>
    <definedName name="__qre8891">[17]Model!$J$130</definedName>
    <definedName name="__qre8892" localSheetId="9">[16]Model!$K$130</definedName>
    <definedName name="__qre8892">[17]Model!$K$130</definedName>
    <definedName name="__qre8893" localSheetId="9">[16]Model!$L$130</definedName>
    <definedName name="__qre8893">[17]Model!$L$130</definedName>
    <definedName name="__qre8894" localSheetId="9">[16]Model!$M$130</definedName>
    <definedName name="__qre8894">[17]Model!$M$130</definedName>
    <definedName name="__qre8895" localSheetId="9">[16]Model!$N$130</definedName>
    <definedName name="__qre8895">[17]Model!$N$130</definedName>
    <definedName name="__qre8896" localSheetId="9">[16]Model!$O$130</definedName>
    <definedName name="__qre8896">[17]Model!$O$130</definedName>
    <definedName name="__qre8897" localSheetId="9">[16]Model!$P$130</definedName>
    <definedName name="__qre8897">[17]Model!$P$130</definedName>
    <definedName name="__qre8898" localSheetId="9">[16]Model!$Q$130</definedName>
    <definedName name="__qre8898">[17]Model!$Q$130</definedName>
    <definedName name="__qre89" localSheetId="9">'[16]QRE''s'!$I$1:$I$65536</definedName>
    <definedName name="__qre89">'[17]QRE''s'!$I$1:$I$65536</definedName>
    <definedName name="__qre90" localSheetId="9">'[16]QRE''s'!$J$1:$J$65536</definedName>
    <definedName name="__qre90">'[17]QRE''s'!$J$1:$J$65536</definedName>
    <definedName name="__qre91" localSheetId="9">'[16]QRE''s'!$K$1:$K$65536</definedName>
    <definedName name="__qre91">'[17]QRE''s'!$K$1:$K$65536</definedName>
    <definedName name="__qre92" localSheetId="9">'[16]QRE''s'!$L$1:$L$65536</definedName>
    <definedName name="__qre92">'[17]QRE''s'!$L$1:$L$65536</definedName>
    <definedName name="__qre93" localSheetId="9">'[16]QRE''s'!$M$1:$M$65536</definedName>
    <definedName name="__qre93">'[17]QRE''s'!$M$1:$M$65536</definedName>
    <definedName name="__qre94" localSheetId="9">'[16]QRE''s'!$N$1:$N$65536</definedName>
    <definedName name="__qre94">'[17]QRE''s'!$N$1:$N$65536</definedName>
    <definedName name="__qre95" localSheetId="9">'[16]QRE''s'!$O$1:$O$65536</definedName>
    <definedName name="__qre95">'[17]QRE''s'!$O$1:$O$65536</definedName>
    <definedName name="__qre96" localSheetId="9">'[16]QRE''s'!$P$1:$P$65536</definedName>
    <definedName name="__qre96">'[17]QRE''s'!$P$1:$P$65536</definedName>
    <definedName name="__qre97" localSheetId="9">'[16]QRE''s'!$Q$1:$Q$65536</definedName>
    <definedName name="__qre97">'[17]QRE''s'!$Q$1:$Q$65536</definedName>
    <definedName name="__qre98" localSheetId="9">'[16]QRE''s'!$R$1:$R$65536</definedName>
    <definedName name="__qre98">'[17]QRE''s'!$R$1:$R$65536</definedName>
    <definedName name="__sam1" localSheetId="17">#REF!</definedName>
    <definedName name="__sam1">#REF!</definedName>
    <definedName name="__ss1" localSheetId="17">#REF!</definedName>
    <definedName name="__ss1">#REF!</definedName>
    <definedName name="__SUM282" localSheetId="9">'[8]YTD Summary'!#REF!</definedName>
    <definedName name="__SUM282" localSheetId="17">'[9]YTD Summary'!#REF!</definedName>
    <definedName name="__SUM282">'[9]YTD Summary'!#REF!</definedName>
    <definedName name="__SUM3" localSheetId="9">'[14]Summ 165_236'!#REF!</definedName>
    <definedName name="__SUM3">'[15]Summ 165_236'!#REF!</definedName>
    <definedName name="__SUM4" localSheetId="9">'[14]Summ 165_236'!#REF!</definedName>
    <definedName name="__SUM4">'[15]Summ 165_236'!#REF!</definedName>
    <definedName name="__tet12" localSheetId="9" hidden="1">{"assumptions",#N/A,FALSE,"Scenario 1";"valuation",#N/A,FALSE,"Scenario 1"}</definedName>
    <definedName name="__tet12" localSheetId="17" hidden="1">{"assumptions",#N/A,FALSE,"Scenario 1";"valuation",#N/A,FALSE,"Scenario 1"}</definedName>
    <definedName name="__tet12" hidden="1">{"assumptions",#N/A,FALSE,"Scenario 1";"valuation",#N/A,FALSE,"Scenario 1"}</definedName>
    <definedName name="__tet5" localSheetId="9" hidden="1">{"assumptions",#N/A,FALSE,"Scenario 1";"valuation",#N/A,FALSE,"Scenario 1"}</definedName>
    <definedName name="__tet5" localSheetId="17" hidden="1">{"assumptions",#N/A,FALSE,"Scenario 1";"valuation",#N/A,FALSE,"Scenario 1"}</definedName>
    <definedName name="__tet5" hidden="1">{"assumptions",#N/A,FALSE,"Scenario 1";"valuation",#N/A,FALSE,"Scenario 1"}</definedName>
    <definedName name="__tqc90" localSheetId="9">'[16]QRE''s'!$J$101</definedName>
    <definedName name="__tqc90">'[17]QRE''s'!$J$101</definedName>
    <definedName name="__tqc91" localSheetId="9">'[16]QRE''s'!$K$101</definedName>
    <definedName name="__tqc91">'[17]QRE''s'!$K$101</definedName>
    <definedName name="__tqc92" localSheetId="9">'[16]QRE''s'!$L$101</definedName>
    <definedName name="__tqc92">'[17]QRE''s'!$L$101</definedName>
    <definedName name="__tqc93" localSheetId="9">'[16]QRE''s'!$M$101</definedName>
    <definedName name="__tqc93">'[17]QRE''s'!$M$101</definedName>
    <definedName name="__tqc94" localSheetId="9">'[16]QRE''s'!$N$101</definedName>
    <definedName name="__tqc94">'[17]QRE''s'!$N$101</definedName>
    <definedName name="__tqc95" localSheetId="9">'[16]QRE''s'!$O$101</definedName>
    <definedName name="__tqc95">'[17]QRE''s'!$O$101</definedName>
    <definedName name="__tqc96" localSheetId="9">'[16]QRE''s'!$P$101</definedName>
    <definedName name="__tqc96">'[17]QRE''s'!$P$101</definedName>
    <definedName name="__tqc97" localSheetId="9">'[16]QRE''s'!$Q$101</definedName>
    <definedName name="__tqc97">'[17]QRE''s'!$Q$101</definedName>
    <definedName name="__tqc98" localSheetId="9">'[16]QRE''s'!$R$101</definedName>
    <definedName name="__tqc98">'[17]QRE''s'!$R$101</definedName>
    <definedName name="__tql90" localSheetId="9">'[16]QRE''s'!$J$99</definedName>
    <definedName name="__tql90">'[17]QRE''s'!$J$99</definedName>
    <definedName name="__tql91" localSheetId="9">'[16]QRE''s'!$K$99</definedName>
    <definedName name="__tql91">'[17]QRE''s'!$K$99</definedName>
    <definedName name="__tql92" localSheetId="9">'[16]QRE''s'!$L$99</definedName>
    <definedName name="__tql92">'[17]QRE''s'!$L$99</definedName>
    <definedName name="__tql93" localSheetId="9">'[16]QRE''s'!$M$99</definedName>
    <definedName name="__tql93">'[17]QRE''s'!$M$99</definedName>
    <definedName name="__tql94" localSheetId="9">'[16]QRE''s'!$N$99</definedName>
    <definedName name="__tql94">'[17]QRE''s'!$N$99</definedName>
    <definedName name="__tql95" localSheetId="9">'[16]QRE''s'!$O$99</definedName>
    <definedName name="__tql95">'[17]QRE''s'!$O$99</definedName>
    <definedName name="__tql96" localSheetId="9">'[16]QRE''s'!$P$99</definedName>
    <definedName name="__tql96">'[17]QRE''s'!$P$99</definedName>
    <definedName name="__tql97" localSheetId="9">'[16]QRE''s'!$Q$99</definedName>
    <definedName name="__tql97">'[17]QRE''s'!$Q$99</definedName>
    <definedName name="__tql98" localSheetId="9">'[16]QRE''s'!$R$99</definedName>
    <definedName name="__tql98">'[17]QRE''s'!$R$99</definedName>
    <definedName name="__tqs90" localSheetId="9">'[16]QRE''s'!$J$100</definedName>
    <definedName name="__tqs90">'[17]QRE''s'!$J$100</definedName>
    <definedName name="__tqs91" localSheetId="9">'[16]QRE''s'!$K$100</definedName>
    <definedName name="__tqs91">'[17]QRE''s'!$K$100</definedName>
    <definedName name="__tqs92" localSheetId="9">'[16]QRE''s'!$L$100</definedName>
    <definedName name="__tqs92">'[17]QRE''s'!$L$100</definedName>
    <definedName name="__tqs93" localSheetId="9">'[16]QRE''s'!$M$100</definedName>
    <definedName name="__tqs93">'[17]QRE''s'!$M$100</definedName>
    <definedName name="__tqs94" localSheetId="9">'[16]QRE''s'!$N$100</definedName>
    <definedName name="__tqs94">'[17]QRE''s'!$N$100</definedName>
    <definedName name="__tqs95" localSheetId="9">'[16]QRE''s'!$O$100</definedName>
    <definedName name="__tqs95">'[17]QRE''s'!$O$100</definedName>
    <definedName name="__tqs96" localSheetId="9">'[16]QRE''s'!$P$100</definedName>
    <definedName name="__tqs96">'[17]QRE''s'!$P$100</definedName>
    <definedName name="__tqs97" localSheetId="9">'[16]QRE''s'!$Q$100</definedName>
    <definedName name="__tqs97">'[17]QRE''s'!$Q$100</definedName>
    <definedName name="__tqs98" localSheetId="9">'[16]QRE''s'!$R$100</definedName>
    <definedName name="__tqs98">'[17]QRE''s'!$R$100</definedName>
    <definedName name="_1__123Graph_ACONTRACT_BY_B_U" localSheetId="9" hidden="1">'[16]QRE Charts'!$D$275:$Q$275</definedName>
    <definedName name="_1__123Graph_ACONTRACT_BY_B_U" hidden="1">'[17]QRE Charts'!$D$275:$Q$275</definedName>
    <definedName name="_10__123Graph_AWAGES_BY_B_U" hidden="1">'[28]QRE Charts'!$D$223:$R$223</definedName>
    <definedName name="_10__123Graph_BQRE_S_BY_TYPE" localSheetId="9" hidden="1">'[16]QRE''s'!$D$100:$R$100</definedName>
    <definedName name="_10__123Graph_BQRE_S_BY_TYPE" hidden="1">'[17]QRE''s'!$D$100:$R$100</definedName>
    <definedName name="_11__123Graph_BCONTRACT_BY_B_U" hidden="1">'[28]QRE Charts'!$D$276:$Q$276</definedName>
    <definedName name="_11__123Graph_BSENS_COMPARISON" localSheetId="9" hidden="1">'[16]QRE Charts'!$E$366:$O$366</definedName>
    <definedName name="_11__123Graph_BSENS_COMPARISON" hidden="1">'[17]QRE Charts'!$E$366:$O$366</definedName>
    <definedName name="_12__123Graph_BQRE_S_BY_CO." hidden="1">'[28]QRE Charts'!$D$302:$R$302</definedName>
    <definedName name="_12__123Graph_BSUPPLIES_BY_B_U" localSheetId="9" hidden="1">'[16]QRE Charts'!$D$250:$Q$250</definedName>
    <definedName name="_12__123Graph_BSUPPLIES_BY_B_U" hidden="1">'[17]QRE Charts'!$D$250:$Q$250</definedName>
    <definedName name="_123Graph_B.1" localSheetId="17" hidden="1">#REF!</definedName>
    <definedName name="_123Graph_B.1" hidden="1">#REF!</definedName>
    <definedName name="_13__123Graph_BQRE_S_BY_TYPE" hidden="1">'[28]QRE''s'!$D$100:$R$100</definedName>
    <definedName name="_13__123Graph_BTAX_CREDIT" localSheetId="9" hidden="1">'[16]QRE Charts'!$E$332:$E$342</definedName>
    <definedName name="_13__123Graph_BTAX_CREDIT" hidden="1">'[17]QRE Charts'!$E$332:$E$342</definedName>
    <definedName name="_14__123Graph_BSENS_COMPARISON" hidden="1">'[28]QRE Charts'!$E$366:$O$366</definedName>
    <definedName name="_14__123Graph_BWAGES_BY_B_U" localSheetId="9" hidden="1">'[16]QRE Charts'!$D$224:$R$224</definedName>
    <definedName name="_14__123Graph_BWAGES_BY_B_U" hidden="1">'[17]QRE Charts'!$D$224:$R$224</definedName>
    <definedName name="_15__123Graph_BSUPPLIES_BY_B_U" hidden="1">'[28]QRE Charts'!$D$250:$Q$250</definedName>
    <definedName name="_15__123Graph_CCONTRACT_BY_B_U" localSheetId="9" hidden="1">'[16]QRE Charts'!$D$277:$Q$277</definedName>
    <definedName name="_15__123Graph_CCONTRACT_BY_B_U" hidden="1">'[17]QRE Charts'!$D$277:$Q$277</definedName>
    <definedName name="_16__123Graph_BTAX_CREDIT" hidden="1">'[28]QRE Charts'!$E$332:$E$342</definedName>
    <definedName name="_16__123Graph_CQRE_S_BY_CO." localSheetId="9" hidden="1">'[16]QRE Charts'!$D$303:$R$303</definedName>
    <definedName name="_16__123Graph_CQRE_S_BY_CO." hidden="1">'[17]QRE Charts'!$D$303:$R$303</definedName>
    <definedName name="_17__123Graph_BWAGES_BY_B_U" hidden="1">'[28]QRE Charts'!$D$224:$R$224</definedName>
    <definedName name="_17__123Graph_CQRE_S_BY_TYPE" localSheetId="9" hidden="1">'[16]QRE''s'!$D$101:$R$101</definedName>
    <definedName name="_17__123Graph_CQRE_S_BY_TYPE" hidden="1">'[17]QRE''s'!$D$101:$R$101</definedName>
    <definedName name="_18__123Graph_CCONTRACT_BY_B_U" hidden="1">'[28]QRE Charts'!$D$277:$Q$277</definedName>
    <definedName name="_18__123Graph_CSENS_COMPARISON" localSheetId="9" hidden="1">'[16]QRE Charts'!$E$367:$O$367</definedName>
    <definedName name="_18__123Graph_CSENS_COMPARISON" hidden="1">'[17]QRE Charts'!$E$367:$O$367</definedName>
    <definedName name="_19__123Graph_CQRE_S_BY_CO." hidden="1">'[28]QRE Charts'!$D$303:$R$303</definedName>
    <definedName name="_19__123Graph_CSUPPLIES_BY_B_U" localSheetId="9" hidden="1">'[16]QRE Charts'!$D$251:$Q$251</definedName>
    <definedName name="_19__123Graph_CSUPPLIES_BY_B_U" hidden="1">'[17]QRE Charts'!$D$251:$Q$251</definedName>
    <definedName name="_1JE220_WP" localSheetId="17">#REF!</definedName>
    <definedName name="_1JE220_WP">#REF!</definedName>
    <definedName name="_1K" localSheetId="21" hidden="1">[29]Masterdata!#REF!</definedName>
    <definedName name="_1K" localSheetId="15" hidden="1">[29]Masterdata!#REF!</definedName>
    <definedName name="_1K" localSheetId="14" hidden="1">[29]Masterdata!#REF!</definedName>
    <definedName name="_1K" localSheetId="20" hidden="1">[29]Masterdata!#REF!</definedName>
    <definedName name="_1K" hidden="1">[29]Masterdata!#REF!</definedName>
    <definedName name="_2__123Graph_AQRE_S_BY_CO." localSheetId="9" hidden="1">'[16]QRE Charts'!$D$301:$R$301</definedName>
    <definedName name="_2__123Graph_AQRE_S_BY_CO." hidden="1">'[17]QRE Charts'!$D$301:$R$301</definedName>
    <definedName name="_20__123Graph_CQRE_S_BY_TYPE" hidden="1">'[28]QRE''s'!$D$101:$R$101</definedName>
    <definedName name="_20__123Graph_CWAGES_BY_B_U" localSheetId="9" hidden="1">'[16]QRE Charts'!$D$225:$R$225</definedName>
    <definedName name="_20__123Graph_CWAGES_BY_B_U" hidden="1">'[17]QRE Charts'!$D$225:$R$225</definedName>
    <definedName name="_21__123Graph_CSENS_COMPARISON" hidden="1">'[28]QRE Charts'!$E$367:$O$367</definedName>
    <definedName name="_21__123Graph_DCONTRACT_BY_B_U" localSheetId="9" hidden="1">'[16]QRE Charts'!$D$278:$Q$278</definedName>
    <definedName name="_21__123Graph_DCONTRACT_BY_B_U" hidden="1">'[17]QRE Charts'!$D$278:$Q$278</definedName>
    <definedName name="_22__123Graph_CSUPPLIES_BY_B_U" hidden="1">'[28]QRE Charts'!$D$251:$Q$251</definedName>
    <definedName name="_22__123Graph_DQRE_S_BY_CO." localSheetId="9" hidden="1">'[16]QRE Charts'!$D$304:$R$304</definedName>
    <definedName name="_22__123Graph_DQRE_S_BY_CO." hidden="1">'[17]QRE Charts'!$D$304:$R$304</definedName>
    <definedName name="_23__123Graph_CWAGES_BY_B_U" hidden="1">'[28]QRE Charts'!$D$225:$R$225</definedName>
    <definedName name="_23__123Graph_DSUPPLIES_BY_B_U" localSheetId="9" hidden="1">'[16]QRE Charts'!$D$252:$Q$252</definedName>
    <definedName name="_23__123Graph_DSUPPLIES_BY_B_U" hidden="1">'[17]QRE Charts'!$D$252:$Q$252</definedName>
    <definedName name="_24__123Graph_DCONTRACT_BY_B_U" hidden="1">'[28]QRE Charts'!$D$278:$Q$278</definedName>
    <definedName name="_24__123Graph_DWAGES_BY_B_U" localSheetId="9" hidden="1">'[16]QRE Charts'!$D$226:$R$226</definedName>
    <definedName name="_24__123Graph_DWAGES_BY_B_U" hidden="1">'[17]QRE Charts'!$D$226:$R$226</definedName>
    <definedName name="_25__123Graph_DQRE_S_BY_CO." hidden="1">'[28]QRE Charts'!$D$304:$R$304</definedName>
    <definedName name="_25__123Graph_ECONTRACT_BY_B_U" localSheetId="9" hidden="1">'[16]QRE Charts'!$D$279:$Q$279</definedName>
    <definedName name="_25__123Graph_ECONTRACT_BY_B_U" hidden="1">'[17]QRE Charts'!$D$279:$Q$279</definedName>
    <definedName name="_26__123Graph_DSUPPLIES_BY_B_U" hidden="1">'[28]QRE Charts'!$D$252:$Q$252</definedName>
    <definedName name="_26__123Graph_EQRE_S_BY_CO." localSheetId="9" hidden="1">'[16]QRE Charts'!$D$305:$R$305</definedName>
    <definedName name="_26__123Graph_EQRE_S_BY_CO." hidden="1">'[17]QRE Charts'!$D$305:$R$305</definedName>
    <definedName name="_27__123Graph_DWAGES_BY_B_U" hidden="1">'[28]QRE Charts'!$D$226:$R$226</definedName>
    <definedName name="_27__123Graph_ESUPPLIES_BY_B_U" localSheetId="9" hidden="1">'[16]QRE Charts'!$D$253:$Q$253</definedName>
    <definedName name="_27__123Graph_ESUPPLIES_BY_B_U" hidden="1">'[17]QRE Charts'!$D$253:$Q$253</definedName>
    <definedName name="_28__123Graph_ECONTRACT_BY_B_U" hidden="1">'[28]QRE Charts'!$D$279:$Q$279</definedName>
    <definedName name="_28__123Graph_EWAGES_BY_B_U" localSheetId="9" hidden="1">'[16]QRE Charts'!$D$227:$R$227</definedName>
    <definedName name="_28__123Graph_EWAGES_BY_B_U" hidden="1">'[17]QRE Charts'!$D$227:$R$227</definedName>
    <definedName name="_29__123Graph_EQRE_S_BY_CO." hidden="1">'[28]QRE Charts'!$D$305:$R$305</definedName>
    <definedName name="_29__123Graph_FCONTRACT_BY_B_U" localSheetId="9" hidden="1">'[16]QRE Charts'!$D$280:$Q$280</definedName>
    <definedName name="_29__123Graph_FCONTRACT_BY_B_U" hidden="1">'[17]QRE Charts'!$D$280:$Q$280</definedName>
    <definedName name="_2JE220_WP" localSheetId="17">#REF!</definedName>
    <definedName name="_2JE220_WP">#REF!</definedName>
    <definedName name="_2K" localSheetId="21" hidden="1">[29]Masterdata!#REF!</definedName>
    <definedName name="_2K" localSheetId="15" hidden="1">[29]Masterdata!#REF!</definedName>
    <definedName name="_2K" localSheetId="14" hidden="1">[29]Masterdata!#REF!</definedName>
    <definedName name="_2K" localSheetId="20" hidden="1">[29]Masterdata!#REF!</definedName>
    <definedName name="_2K" hidden="1">[29]Masterdata!#REF!</definedName>
    <definedName name="_2QTR" localSheetId="17">#REF!</definedName>
    <definedName name="_2QTR">#REF!</definedName>
    <definedName name="_2S" localSheetId="21" hidden="1">[29]Masterdata!#REF!</definedName>
    <definedName name="_2S" localSheetId="15" hidden="1">[29]Masterdata!#REF!</definedName>
    <definedName name="_2S" localSheetId="14" hidden="1">[29]Masterdata!#REF!</definedName>
    <definedName name="_2S" localSheetId="20" hidden="1">[29]Masterdata!#REF!</definedName>
    <definedName name="_2S" hidden="1">[29]Masterdata!#REF!</definedName>
    <definedName name="_3_" localSheetId="17">[2]IS!#REF!</definedName>
    <definedName name="_3_">[2]IS!#REF!</definedName>
    <definedName name="_3__123Graph_AQRE_S_BY_TYPE" localSheetId="9" hidden="1">'[16]QRE''s'!$D$99:$R$99</definedName>
    <definedName name="_3__123Graph_AQRE_S_BY_TYPE" hidden="1">'[17]QRE''s'!$D$99:$R$99</definedName>
    <definedName name="_30__123Graph_ESUPPLIES_BY_B_U" hidden="1">'[28]QRE Charts'!$D$253:$Q$253</definedName>
    <definedName name="_30__123Graph_FQRE_S_BY_CO." localSheetId="9" hidden="1">'[16]QRE Charts'!$D$306:$R$306</definedName>
    <definedName name="_30__123Graph_FQRE_S_BY_CO." hidden="1">'[17]QRE Charts'!$D$306:$R$306</definedName>
    <definedName name="_31__123Graph_EWAGES_BY_B_U" hidden="1">'[28]QRE Charts'!$D$227:$R$227</definedName>
    <definedName name="_31__123Graph_FSUPPLIES_BY_B_U" localSheetId="9" hidden="1">'[16]QRE Charts'!$D$254:$Q$254</definedName>
    <definedName name="_31__123Graph_FSUPPLIES_BY_B_U" hidden="1">'[17]QRE Charts'!$D$254:$Q$254</definedName>
    <definedName name="_32__123Graph_FCONTRACT_BY_B_U" hidden="1">'[28]QRE Charts'!$D$280:$Q$280</definedName>
    <definedName name="_32__123Graph_FWAGES_BY_B_U" localSheetId="9" hidden="1">'[16]QRE Charts'!$D$228:$R$228</definedName>
    <definedName name="_32__123Graph_FWAGES_BY_B_U" hidden="1">'[17]QRE Charts'!$D$228:$R$228</definedName>
    <definedName name="_33__123Graph_FQRE_S_BY_CO." hidden="1">'[28]QRE Charts'!$D$306:$R$306</definedName>
    <definedName name="_33__123Graph_XCONTRACT_BY_B_U" localSheetId="9" hidden="1">'[16]QRE Charts'!$D$222:$R$222</definedName>
    <definedName name="_33__123Graph_XCONTRACT_BY_B_U" hidden="1">'[17]QRE Charts'!$D$222:$R$222</definedName>
    <definedName name="_34__123Graph_FSUPPLIES_BY_B_U" hidden="1">'[28]QRE Charts'!$D$254:$Q$254</definedName>
    <definedName name="_34__123Graph_XQRE_S_BY_CO." localSheetId="9" hidden="1">'[16]QRE Charts'!$D$222:$R$222</definedName>
    <definedName name="_34__123Graph_XQRE_S_BY_CO." hidden="1">'[17]QRE Charts'!$D$222:$R$222</definedName>
    <definedName name="_35__123Graph_FWAGES_BY_B_U" hidden="1">'[28]QRE Charts'!$D$228:$R$228</definedName>
    <definedName name="_35__123Graph_XQRE_S_BY_TYPE" localSheetId="9" hidden="1">'[16]QRE Charts'!$D$222:$R$222</definedName>
    <definedName name="_35__123Graph_XQRE_S_BY_TYPE" hidden="1">'[17]QRE Charts'!$D$222:$R$222</definedName>
    <definedName name="_36__123Graph_XCONTRACT_BY_B_U" hidden="1">'[28]QRE Charts'!$D$222:$R$222</definedName>
    <definedName name="_36__123Graph_XSUPPLIES_BY_B_U" localSheetId="9" hidden="1">'[16]QRE Charts'!$D$222:$R$222</definedName>
    <definedName name="_36__123Graph_XSUPPLIES_BY_B_U" hidden="1">'[17]QRE Charts'!$D$222:$R$222</definedName>
    <definedName name="_37__123Graph_XQRE_S_BY_CO." hidden="1">'[28]QRE Charts'!$D$222:$R$222</definedName>
    <definedName name="_37__123Graph_XTAX_CREDIT" localSheetId="9" hidden="1">'[16]QRE Charts'!$C$332:$C$342</definedName>
    <definedName name="_37__123Graph_XTAX_CREDIT" hidden="1">'[17]QRE Charts'!$C$332:$C$342</definedName>
    <definedName name="_38__123Graph_XQRE_S_BY_TYPE" hidden="1">'[28]QRE Charts'!$D$222:$R$222</definedName>
    <definedName name="_39__123Graph_XSUPPLIES_BY_B_U" hidden="1">'[28]QRE Charts'!$D$222:$R$222</definedName>
    <definedName name="_4__123Graph_ACONTRACT_BY_B_U" hidden="1">'[28]QRE Charts'!$D$275:$Q$275</definedName>
    <definedName name="_4__123Graph_ASENS_COMPARISON" localSheetId="9" hidden="1">'[16]QRE Charts'!$E$365:$O$365</definedName>
    <definedName name="_4__123Graph_ASENS_COMPARISON" hidden="1">'[17]QRE Charts'!$E$365:$O$365</definedName>
    <definedName name="_40__123Graph_XTAX_CREDIT" hidden="1">'[28]QRE Charts'!$C$332:$C$342</definedName>
    <definedName name="_4JE220_WP" localSheetId="17">#REF!</definedName>
    <definedName name="_4JE220_WP">#REF!</definedName>
    <definedName name="_4S" localSheetId="21" hidden="1">[29]Masterdata!#REF!</definedName>
    <definedName name="_4S" localSheetId="15" hidden="1">[29]Masterdata!#REF!</definedName>
    <definedName name="_4S" localSheetId="14" hidden="1">[29]Masterdata!#REF!</definedName>
    <definedName name="_4S" localSheetId="20" hidden="1">[29]Masterdata!#REF!</definedName>
    <definedName name="_4S" hidden="1">[29]Masterdata!#REF!</definedName>
    <definedName name="_5__123Graph_AQRE_S_BY_CO." hidden="1">'[28]QRE Charts'!$D$301:$R$301</definedName>
    <definedName name="_5__123Graph_ASUPPLIES_BY_B_U" localSheetId="9" hidden="1">'[16]QRE Charts'!$D$249:$Q$249</definedName>
    <definedName name="_5__123Graph_ASUPPLIES_BY_B_U" hidden="1">'[17]QRE Charts'!$D$249:$Q$249</definedName>
    <definedName name="_6__123Graph_AQRE_S_BY_TYPE" hidden="1">'[28]QRE''s'!$D$99:$R$99</definedName>
    <definedName name="_6__123Graph_ATAX_CREDIT" localSheetId="9" hidden="1">'[16]QRE Charts'!$D$332:$D$342</definedName>
    <definedName name="_6__123Graph_ATAX_CREDIT" hidden="1">'[17]QRE Charts'!$D$332:$D$342</definedName>
    <definedName name="_6501" localSheetId="17">#REF!</definedName>
    <definedName name="_6501">#REF!</definedName>
    <definedName name="_6532" localSheetId="17">#REF!</definedName>
    <definedName name="_6532">#REF!</definedName>
    <definedName name="_6533" localSheetId="17">#REF!</definedName>
    <definedName name="_6533">#REF!</definedName>
    <definedName name="_6540">#REF!</definedName>
    <definedName name="_6543" localSheetId="17">#REF!</definedName>
    <definedName name="_6543">#REF!</definedName>
    <definedName name="_6546">#REF!</definedName>
    <definedName name="_7__123Graph_ASENS_COMPARISON" hidden="1">'[28]QRE Charts'!$E$365:$O$365</definedName>
    <definedName name="_7__123Graph_AWAGES_BY_B_U" localSheetId="9" hidden="1">'[16]QRE Charts'!$D$223:$R$223</definedName>
    <definedName name="_7__123Graph_AWAGES_BY_B_U" hidden="1">'[17]QRE Charts'!$D$223:$R$223</definedName>
    <definedName name="_8__123Graph_ASUPPLIES_BY_B_U" hidden="1">'[28]QRE Charts'!$D$249:$Q$249</definedName>
    <definedName name="_8__123Graph_BCONTRACT_BY_B_U" localSheetId="9" hidden="1">'[16]QRE Charts'!$D$276:$Q$276</definedName>
    <definedName name="_8__123Graph_BCONTRACT_BY_B_U" hidden="1">'[17]QRE Charts'!$D$276:$Q$276</definedName>
    <definedName name="_84_PHASE1" localSheetId="9">[16]Comparison!$E$9:$E$165</definedName>
    <definedName name="_84_PHASE1">[17]Comparison!$E$9:$E$165</definedName>
    <definedName name="_85_PHASE1" localSheetId="9">[16]Comparison!$I$9:$I$165</definedName>
    <definedName name="_85_PHASE1">[17]Comparison!$I$9:$I$165</definedName>
    <definedName name="_86_PHASE1" localSheetId="9">[16]Comparison!$M$9:$M$165</definedName>
    <definedName name="_86_PHASE1">[17]Comparison!$M$9:$M$165</definedName>
    <definedName name="_87_PHASE1" localSheetId="9">[16]Comparison!$Q$9:$Q$165</definedName>
    <definedName name="_87_PHASE1">[17]Comparison!$Q$9:$Q$165</definedName>
    <definedName name="_88_PHASE1" localSheetId="9">[16]Comparison!$U$9:$U$165</definedName>
    <definedName name="_88_PHASE1">[17]Comparison!$U$9:$U$165</definedName>
    <definedName name="_88TOTALS" localSheetId="17">#REF!</definedName>
    <definedName name="_88TOTALS">#REF!</definedName>
    <definedName name="_89_PHASE1" localSheetId="9">[16]Comparison!$AD$9:$AD$165</definedName>
    <definedName name="_89_PHASE1">[17]Comparison!$AD$9:$AD$165</definedName>
    <definedName name="_9__123Graph_ATAX_CREDIT" hidden="1">'[28]QRE Charts'!$D$332:$D$342</definedName>
    <definedName name="_9__123Graph_BQRE_S_BY_CO." localSheetId="9" hidden="1">'[16]QRE Charts'!$D$302:$R$302</definedName>
    <definedName name="_9__123Graph_BQRE_S_BY_CO." hidden="1">'[17]QRE Charts'!$D$302:$R$302</definedName>
    <definedName name="_90_PHASE1" localSheetId="9">[16]Comparison!$AH$9:$AH$165</definedName>
    <definedName name="_90_PHASE1">[17]Comparison!$AH$9:$AH$165</definedName>
    <definedName name="_91_PHASE1" localSheetId="9">[16]Comparison!$AL$9:$AL$165</definedName>
    <definedName name="_91_PHASE1">[17]Comparison!$AL$9:$AL$165</definedName>
    <definedName name="_92_PHASE1" localSheetId="9">[16]Comparison!$AP$9:$AP$165</definedName>
    <definedName name="_92_PHASE1">[17]Comparison!$AP$9:$AP$165</definedName>
    <definedName name="_93_PHASE1" localSheetId="9">[16]Comparison!$AT$9:$AT$165</definedName>
    <definedName name="_93_PHASE1">[17]Comparison!$AT$9:$AT$165</definedName>
    <definedName name="_94_PHASE1" localSheetId="9">[16]Comparison!$AX$9:$AX$165</definedName>
    <definedName name="_94_PHASE1">[17]Comparison!$AX$9:$AX$165</definedName>
    <definedName name="_95_PHASE1" localSheetId="9">[16]Comparison!$BB$9:$BB$165</definedName>
    <definedName name="_95_PHASE1">[17]Comparison!$BB$9:$BB$165</definedName>
    <definedName name="_96_PHASE1" localSheetId="9">[16]Comparison!$BF$9:$BF$165</definedName>
    <definedName name="_96_PHASE1">[17]Comparison!$BF$9:$BF$165</definedName>
    <definedName name="_97_PHASE1" localSheetId="9">[16]Comparison!$BJ$9:$BJ$165</definedName>
    <definedName name="_97_PHASE1">[17]Comparison!$BJ$9:$BJ$165</definedName>
    <definedName name="_98_PHASE1" localSheetId="9">[16]Comparison!$BN$9:$BN$165</definedName>
    <definedName name="_98_PHASE1">[17]Comparison!$BN$9:$BN$165</definedName>
    <definedName name="_agr100101" localSheetId="17">#REF!</definedName>
    <definedName name="_agr100101">#REF!</definedName>
    <definedName name="_agr100102" localSheetId="17">#REF!</definedName>
    <definedName name="_agr100102">#REF!</definedName>
    <definedName name="_agr100103" localSheetId="17">#REF!</definedName>
    <definedName name="_agr100103">#REF!</definedName>
    <definedName name="_agr101102">#REF!</definedName>
    <definedName name="_agr101103">#REF!</definedName>
    <definedName name="_agr102103">#REF!</definedName>
    <definedName name="_agr8590">#REF!</definedName>
    <definedName name="_agr8690" localSheetId="9">[16]Model!$I$58</definedName>
    <definedName name="_agr8690">[17]Model!$I$58</definedName>
    <definedName name="_agr8691" localSheetId="17">#REF!</definedName>
    <definedName name="_agr8691">#REF!</definedName>
    <definedName name="_agr8790" localSheetId="9">[16]Model!$I$59</definedName>
    <definedName name="_agr8790">[17]Model!$I$59</definedName>
    <definedName name="_agr8791" localSheetId="9">[16]Model!$J$59</definedName>
    <definedName name="_agr8791">[17]Model!$J$59</definedName>
    <definedName name="_agr8792" localSheetId="17">#REF!</definedName>
    <definedName name="_agr8792">#REF!</definedName>
    <definedName name="_agr8890" localSheetId="9">[16]Model!$I$60</definedName>
    <definedName name="_agr8890">[17]Model!$I$60</definedName>
    <definedName name="_agr8891" localSheetId="9">[16]Model!$J$60</definedName>
    <definedName name="_agr8891">[17]Model!$J$60</definedName>
    <definedName name="_agr8892" localSheetId="9">[16]Model!$K$60</definedName>
    <definedName name="_agr8892">[17]Model!$K$60</definedName>
    <definedName name="_agr8893" localSheetId="17">#REF!</definedName>
    <definedName name="_agr8893">#REF!</definedName>
    <definedName name="_agr8990" localSheetId="9">[16]Model!$I$61</definedName>
    <definedName name="_agr8990">[17]Model!$I$61</definedName>
    <definedName name="_agr8991" localSheetId="9">[16]Model!$J$61</definedName>
    <definedName name="_agr8991">[17]Model!$J$61</definedName>
    <definedName name="_agr8992" localSheetId="9">[16]Model!$K$61</definedName>
    <definedName name="_agr8992">[17]Model!$K$61</definedName>
    <definedName name="_agr8993" localSheetId="9">[16]Model!$L$61</definedName>
    <definedName name="_agr8993">[17]Model!$L$61</definedName>
    <definedName name="_agr8994" localSheetId="17">#REF!</definedName>
    <definedName name="_agr8994">#REF!</definedName>
    <definedName name="_agr9091" localSheetId="9">[16]Model!$J$62</definedName>
    <definedName name="_agr9091">[17]Model!$J$62</definedName>
    <definedName name="_agr9092" localSheetId="9">[16]Model!$K$62</definedName>
    <definedName name="_agr9092">[17]Model!$K$62</definedName>
    <definedName name="_agr9093" localSheetId="9">[16]Model!$L$62</definedName>
    <definedName name="_agr9093">[17]Model!$L$62</definedName>
    <definedName name="_agr9094" localSheetId="9">[16]Model!$M$62</definedName>
    <definedName name="_agr9094">[17]Model!$M$62</definedName>
    <definedName name="_agr9095" localSheetId="17">#REF!</definedName>
    <definedName name="_agr9095">#REF!</definedName>
    <definedName name="_agr9192" localSheetId="9">[16]Model!$K$63</definedName>
    <definedName name="_agr9192">[17]Model!$K$63</definedName>
    <definedName name="_agr9193" localSheetId="9">[16]Model!$L$63</definedName>
    <definedName name="_agr9193">[17]Model!$L$63</definedName>
    <definedName name="_agr9194" localSheetId="9">[16]Model!$M$63</definedName>
    <definedName name="_agr9194">[17]Model!$M$63</definedName>
    <definedName name="_agr9195" localSheetId="9">[16]Model!$N$63</definedName>
    <definedName name="_agr9195">[17]Model!$N$63</definedName>
    <definedName name="_agr9196" localSheetId="17">#REF!</definedName>
    <definedName name="_agr9196">#REF!</definedName>
    <definedName name="_agr9293" localSheetId="9">[16]Model!$L$64</definedName>
    <definedName name="_agr9293">[17]Model!$L$64</definedName>
    <definedName name="_agr9294" localSheetId="9">[16]Model!$M$64</definedName>
    <definedName name="_agr9294">[17]Model!$M$64</definedName>
    <definedName name="_agr9295" localSheetId="9">[16]Model!$N$64</definedName>
    <definedName name="_agr9295">[17]Model!$N$64</definedName>
    <definedName name="_agr9296" localSheetId="9">[16]Model!$O$64</definedName>
    <definedName name="_agr9296">[17]Model!$O$64</definedName>
    <definedName name="_agr9297" localSheetId="17">#REF!</definedName>
    <definedName name="_agr9297">#REF!</definedName>
    <definedName name="_agr9394" localSheetId="9">[16]Model!$M$65</definedName>
    <definedName name="_agr9394">[17]Model!$M$65</definedName>
    <definedName name="_agr9395" localSheetId="9">[16]Model!$N$65</definedName>
    <definedName name="_agr9395">[17]Model!$N$65</definedName>
    <definedName name="_agr9396" localSheetId="9">[16]Model!$O$65</definedName>
    <definedName name="_agr9396">[17]Model!$O$65</definedName>
    <definedName name="_agr9397" localSheetId="9">[16]Model!$P$65</definedName>
    <definedName name="_agr9397">[17]Model!$P$65</definedName>
    <definedName name="_agr9398" localSheetId="17">#REF!</definedName>
    <definedName name="_agr9398">#REF!</definedName>
    <definedName name="_agr9495" localSheetId="9">[16]Model!$N$66</definedName>
    <definedName name="_agr9495">[17]Model!$N$66</definedName>
    <definedName name="_agr9496" localSheetId="9">[16]Model!$O$66</definedName>
    <definedName name="_agr9496">[17]Model!$O$66</definedName>
    <definedName name="_agr9497" localSheetId="9">[16]Model!$P$66</definedName>
    <definedName name="_agr9497">[17]Model!$P$66</definedName>
    <definedName name="_agr9498" localSheetId="9">[16]Model!$Q$66</definedName>
    <definedName name="_agr9498">[17]Model!$Q$66</definedName>
    <definedName name="_agr9499" localSheetId="17">#REF!</definedName>
    <definedName name="_agr9499">#REF!</definedName>
    <definedName name="_agr95100" localSheetId="17">#REF!</definedName>
    <definedName name="_agr95100">#REF!</definedName>
    <definedName name="_agr9596" localSheetId="9">[16]Model!$O$67</definedName>
    <definedName name="_agr9596">[17]Model!$O$67</definedName>
    <definedName name="_agr9597" localSheetId="9">[16]Model!$P$67</definedName>
    <definedName name="_agr9597">[17]Model!$P$67</definedName>
    <definedName name="_agr9598" localSheetId="9">[16]Model!$Q$67</definedName>
    <definedName name="_agr9598">[17]Model!$Q$67</definedName>
    <definedName name="_agr9599" localSheetId="17">#REF!</definedName>
    <definedName name="_agr9599">#REF!</definedName>
    <definedName name="_agr96100" localSheetId="17">#REF!</definedName>
    <definedName name="_agr96100">#REF!</definedName>
    <definedName name="_agr96101" localSheetId="17">#REF!</definedName>
    <definedName name="_agr96101">#REF!</definedName>
    <definedName name="_agr9697" localSheetId="9">[16]Model!$P$68</definedName>
    <definedName name="_agr9697">[17]Model!$P$68</definedName>
    <definedName name="_agr9698" localSheetId="9">[16]Model!$Q$68</definedName>
    <definedName name="_agr9698">[17]Model!$Q$68</definedName>
    <definedName name="_agr9699" localSheetId="17">#REF!</definedName>
    <definedName name="_agr9699">#REF!</definedName>
    <definedName name="_agr97100" localSheetId="17">#REF!</definedName>
    <definedName name="_agr97100">#REF!</definedName>
    <definedName name="_agr97101" localSheetId="17">#REF!</definedName>
    <definedName name="_agr97101">#REF!</definedName>
    <definedName name="_agr97102">#REF!</definedName>
    <definedName name="_agr9798" localSheetId="9">[16]Model!$Q$69</definedName>
    <definedName name="_agr9798">[17]Model!$Q$69</definedName>
    <definedName name="_agr9799" localSheetId="17">#REF!</definedName>
    <definedName name="_agr9799">#REF!</definedName>
    <definedName name="_agr98100" localSheetId="17">#REF!</definedName>
    <definedName name="_agr98100">#REF!</definedName>
    <definedName name="_agr98101" localSheetId="17">#REF!</definedName>
    <definedName name="_agr98101">#REF!</definedName>
    <definedName name="_agr98102">#REF!</definedName>
    <definedName name="_agr98103">#REF!</definedName>
    <definedName name="_agr9899">#REF!</definedName>
    <definedName name="_agr99100">#REF!</definedName>
    <definedName name="_agr99101">#REF!</definedName>
    <definedName name="_agr99102">#REF!</definedName>
    <definedName name="_agr99103">#REF!</definedName>
    <definedName name="_cal1">#REF!</definedName>
    <definedName name="_cal2">#REF!</definedName>
    <definedName name="_cal3">#REF!</definedName>
    <definedName name="_cal4">#REF!</definedName>
    <definedName name="_cal5">#REF!</definedName>
    <definedName name="_cal6">#REF!</definedName>
    <definedName name="_CLI1">#REF!</definedName>
    <definedName name="_CLI10">#REF!</definedName>
    <definedName name="_CLI2">#REF!</definedName>
    <definedName name="_CPK1">#REF!</definedName>
    <definedName name="_CPK2">#REF!</definedName>
    <definedName name="_CPK3">#REF!</definedName>
    <definedName name="_DAT1">'[5]Cost Center List'!#REF!</definedName>
    <definedName name="_DAT10" localSheetId="17">#REF!</definedName>
    <definedName name="_DAT10">#REF!</definedName>
    <definedName name="_DAT11" localSheetId="17">#REF!</definedName>
    <definedName name="_DAT11">#REF!</definedName>
    <definedName name="_dat1111" localSheetId="9">[10]Sheet1!$G$2:$G$29</definedName>
    <definedName name="_dat1111">[11]Sheet1!$G$2:$G$29</definedName>
    <definedName name="_DAT12" localSheetId="17">#REF!</definedName>
    <definedName name="_DAT12">#REF!</definedName>
    <definedName name="_DAT13" localSheetId="17">#REF!</definedName>
    <definedName name="_DAT13">#REF!</definedName>
    <definedName name="_DAT14" localSheetId="17">#REF!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GO2003">#REF!</definedName>
    <definedName name="_DGO2004">#REF!</definedName>
    <definedName name="_DGO2005">#REF!</definedName>
    <definedName name="_DGO2006">#REF!</definedName>
    <definedName name="_DGO2007">#REF!</definedName>
    <definedName name="_DGO2008">#REF!</definedName>
    <definedName name="_Dist_Bin" hidden="1">#REF!</definedName>
    <definedName name="_Dist_Values" hidden="1">#REF!</definedName>
    <definedName name="_EGR1">#N/A</definedName>
    <definedName name="_EGR2">#N/A</definedName>
    <definedName name="_EGR3">#N/A</definedName>
    <definedName name="_ety90" localSheetId="17">#REF!</definedName>
    <definedName name="_ety90">#REF!</definedName>
    <definedName name="_ety91" localSheetId="17">#REF!</definedName>
    <definedName name="_ety91">#REF!</definedName>
    <definedName name="_ety92" localSheetId="17">#REF!</definedName>
    <definedName name="_ety92">#REF!</definedName>
    <definedName name="_ety93">#REF!</definedName>
    <definedName name="_ety94">#REF!</definedName>
    <definedName name="_ety95">#REF!</definedName>
    <definedName name="_ety96">#REF!</definedName>
    <definedName name="_ety97">#REF!</definedName>
    <definedName name="_ety98">#REF!</definedName>
    <definedName name="_ety99">#REF!</definedName>
    <definedName name="_fbp100">#REF!</definedName>
    <definedName name="_fbp101">#REF!</definedName>
    <definedName name="_fbp102">#REF!</definedName>
    <definedName name="_fbp103">#REF!</definedName>
    <definedName name="_fbp90">#REF!</definedName>
    <definedName name="_fbp91">#REF!</definedName>
    <definedName name="_fbp92">#REF!</definedName>
    <definedName name="_fbp93">#REF!</definedName>
    <definedName name="_fbp94">#REF!</definedName>
    <definedName name="_fbp95">#REF!</definedName>
    <definedName name="_fbp96">#REF!</definedName>
    <definedName name="_fbp97">#REF!</definedName>
    <definedName name="_fbp98">#REF!</definedName>
    <definedName name="_fbp99">#REF!</definedName>
    <definedName name="_FEB01" localSheetId="21" hidden="1">{#N/A,#N/A,FALSE,"EMPPAY"}</definedName>
    <definedName name="_FEB01" localSheetId="9" hidden="1">{#N/A,#N/A,FALSE,"EMPPAY"}</definedName>
    <definedName name="_FEB01" localSheetId="15" hidden="1">{#N/A,#N/A,FALSE,"EMPPAY"}</definedName>
    <definedName name="_FEB01" localSheetId="16" hidden="1">{#N/A,#N/A,FALSE,"EMPPAY"}</definedName>
    <definedName name="_FEB01" localSheetId="14" hidden="1">{#N/A,#N/A,FALSE,"EMPPAY"}</definedName>
    <definedName name="_FEB01" localSheetId="17" hidden="1">{#N/A,#N/A,FALSE,"EMPPAY"}</definedName>
    <definedName name="_FEB01" hidden="1">{#N/A,#N/A,FALSE,"EMPPAY"}</definedName>
    <definedName name="_FED179">[30]DEPR96!#REF!</definedName>
    <definedName name="_Fill" localSheetId="21" hidden="1">#REF!</definedName>
    <definedName name="_Fill" localSheetId="15" hidden="1">#REF!</definedName>
    <definedName name="_Fill" localSheetId="14" hidden="1">#REF!</definedName>
    <definedName name="_Fill" localSheetId="17" hidden="1">#REF!</definedName>
    <definedName name="_Fill" localSheetId="19" hidden="1">#REF!</definedName>
    <definedName name="_Fill" localSheetId="20" hidden="1">#REF!</definedName>
    <definedName name="_Fill" hidden="1">#REF!</definedName>
    <definedName name="_Fill.1" hidden="1">#REF!</definedName>
    <definedName name="_xlnm._FilterDatabase" localSheetId="10" hidden="1">'4 - 100 Basis Pt ROE'!$A$1:$I$323</definedName>
    <definedName name="_xlnm._FilterDatabase" localSheetId="0" hidden="1">'ATT H-1A'!$A$1:$H$387</definedName>
    <definedName name="_gas2" localSheetId="17">#REF!</definedName>
    <definedName name="_gas2">#REF!</definedName>
    <definedName name="_gas2006" localSheetId="17">#REF!</definedName>
    <definedName name="_gas2006">#REF!</definedName>
    <definedName name="_H1" localSheetId="9">{"'Metretek HTML'!$A$7:$W$42"}</definedName>
    <definedName name="_H1" localSheetId="15">{"'Metretek HTML'!$A$7:$W$42"}</definedName>
    <definedName name="_H1" localSheetId="16">{"'Metretek HTML'!$A$7:$W$42"}</definedName>
    <definedName name="_H1" localSheetId="17">{"'Metretek HTML'!$A$7:$W$42"}</definedName>
    <definedName name="_H1">{"'Metretek HTML'!$A$7:$W$42"}</definedName>
    <definedName name="_JAN01" localSheetId="21" hidden="1">{#N/A,#N/A,FALSE,"EMPPAY"}</definedName>
    <definedName name="_JAN01" localSheetId="9" hidden="1">{#N/A,#N/A,FALSE,"EMPPAY"}</definedName>
    <definedName name="_JAN01" localSheetId="15" hidden="1">{#N/A,#N/A,FALSE,"EMPPAY"}</definedName>
    <definedName name="_JAN01" localSheetId="16" hidden="1">{#N/A,#N/A,FALSE,"EMPPAY"}</definedName>
    <definedName name="_JAN01" localSheetId="14" hidden="1">{#N/A,#N/A,FALSE,"EMPPAY"}</definedName>
    <definedName name="_JAN01" localSheetId="17" hidden="1">{#N/A,#N/A,FALSE,"EMPPAY"}</definedName>
    <definedName name="_JAN01" hidden="1">{#N/A,#N/A,FALSE,"EMPPAY"}</definedName>
    <definedName name="_JAN2001" localSheetId="21" hidden="1">{#N/A,#N/A,FALSE,"EMPPAY"}</definedName>
    <definedName name="_JAN2001" localSheetId="9" hidden="1">{#N/A,#N/A,FALSE,"EMPPAY"}</definedName>
    <definedName name="_JAN2001" localSheetId="15" hidden="1">{#N/A,#N/A,FALSE,"EMPPAY"}</definedName>
    <definedName name="_JAN2001" localSheetId="16" hidden="1">{#N/A,#N/A,FALSE,"EMPPAY"}</definedName>
    <definedName name="_JAN2001" localSheetId="14" hidden="1">{#N/A,#N/A,FALSE,"EMPPAY"}</definedName>
    <definedName name="_JAN2001" localSheetId="17" hidden="1">{#N/A,#N/A,FALSE,"EMPPAY"}</definedName>
    <definedName name="_JAN2001" hidden="1">{#N/A,#N/A,FALSE,"EMPPAY"}</definedName>
    <definedName name="_je1" localSheetId="17">#REF!</definedName>
    <definedName name="_je1">#REF!</definedName>
    <definedName name="_JE124" localSheetId="17">#REF!</definedName>
    <definedName name="_JE124">#REF!</definedName>
    <definedName name="_JE13" localSheetId="17">#REF!</definedName>
    <definedName name="_JE13">#REF!</definedName>
    <definedName name="_je14">#REF!</definedName>
    <definedName name="_JE147">#REF!</definedName>
    <definedName name="_JE16">#REF!</definedName>
    <definedName name="_JE17">#REF!</definedName>
    <definedName name="_je2" localSheetId="9">'[20]JE 120 Jan-Nov Facesheet'!#REF!</definedName>
    <definedName name="_je2">'[21]JE 120 Jan-Nov Facesheet'!#REF!</definedName>
    <definedName name="_JE220" localSheetId="17">#REF!</definedName>
    <definedName name="_JE220">#REF!</definedName>
    <definedName name="_JE230" localSheetId="17">#REF!</definedName>
    <definedName name="_JE230">#REF!</definedName>
    <definedName name="_JE234" localSheetId="17">#REF!</definedName>
    <definedName name="_JE234">#REF!</definedName>
    <definedName name="_JE236">#REF!</definedName>
    <definedName name="_JE237">#REF!</definedName>
    <definedName name="_JE24">#REF!</definedName>
    <definedName name="_JE33">#REF!</definedName>
    <definedName name="_Key.1" hidden="1">#REF!</definedName>
    <definedName name="_Key1" localSheetId="20" hidden="1">'[31]Wage SPG 99'!#REF!</definedName>
    <definedName name="_Key1" hidden="1">'[31]Wage SPG 99'!#REF!</definedName>
    <definedName name="_Key2" localSheetId="20" hidden="1">'[31]Wage SPG 99'!#REF!</definedName>
    <definedName name="_Key2" hidden="1">'[31]Wage SPG 99'!#REF!</definedName>
    <definedName name="_MatInverse_In" localSheetId="17" hidden="1">#REF!</definedName>
    <definedName name="_MatInverse_In" hidden="1">#REF!</definedName>
    <definedName name="_MatInverse_Out" localSheetId="17" hidden="1">#REF!</definedName>
    <definedName name="_MatInverse_Out" hidden="1">#REF!</definedName>
    <definedName name="_MatMult_A" localSheetId="17" hidden="1">#REF!</definedName>
    <definedName name="_MatMult_A" hidden="1">#REF!</definedName>
    <definedName name="_MatMult_AxB" hidden="1">#REF!</definedName>
    <definedName name="_MatMult_B" hidden="1">#REF!</definedName>
    <definedName name="_New2" localSheetId="17">#REF!</definedName>
    <definedName name="_New2">#REF!</definedName>
    <definedName name="_New3" localSheetId="17">#REF!</definedName>
    <definedName name="_New3">#REF!</definedName>
    <definedName name="_New4" localSheetId="17">#REF!</definedName>
    <definedName name="_New4">#REF!</definedName>
    <definedName name="_Order.1" hidden="1">255</definedName>
    <definedName name="_Order1">255</definedName>
    <definedName name="_Order2" localSheetId="21" hidden="1">0</definedName>
    <definedName name="_Order2" localSheetId="15" hidden="1">0</definedName>
    <definedName name="_Order2" localSheetId="14" hidden="1">0</definedName>
    <definedName name="_Order2" localSheetId="19" hidden="1">0</definedName>
    <definedName name="_Order2" localSheetId="20" hidden="1">0</definedName>
    <definedName name="_Order2">255</definedName>
    <definedName name="_p.choice" localSheetId="17">#REF!</definedName>
    <definedName name="_p.choice">#REF!</definedName>
    <definedName name="_Parse_In" hidden="1">#REF!</definedName>
    <definedName name="_Parse_Out" hidden="1">#REF!</definedName>
    <definedName name="_PG1" localSheetId="17">#REF!</definedName>
    <definedName name="_PG1">#REF!</definedName>
    <definedName name="_PG2">#REF!</definedName>
    <definedName name="_PG3">#REF!</definedName>
    <definedName name="_PG4">#REF!</definedName>
    <definedName name="_PG5">#REF!</definedName>
    <definedName name="_PG6">#REF!</definedName>
    <definedName name="_PG7">#REF!</definedName>
    <definedName name="_PG8">#REF!</definedName>
    <definedName name="_qre84" localSheetId="9">'[16]QRE''s'!$D$1:$D$65536</definedName>
    <definedName name="_qre84">'[17]QRE''s'!$D$1:$D$65536</definedName>
    <definedName name="_qre84100" localSheetId="17">#REF!</definedName>
    <definedName name="_qre84100">#REF!</definedName>
    <definedName name="_qre84101" localSheetId="17">#REF!</definedName>
    <definedName name="_qre84101">#REF!</definedName>
    <definedName name="_qre84102" localSheetId="17">#REF!</definedName>
    <definedName name="_qre84102">#REF!</definedName>
    <definedName name="_qre84103">#REF!</definedName>
    <definedName name="_qre8490" localSheetId="9">[16]Model!$I$126</definedName>
    <definedName name="_qre8490">[17]Model!$I$126</definedName>
    <definedName name="_qre8491" localSheetId="9">[16]Model!$J$126</definedName>
    <definedName name="_qre8491">[17]Model!$J$126</definedName>
    <definedName name="_qre8492" localSheetId="9">[16]Model!$K$126</definedName>
    <definedName name="_qre8492">[17]Model!$K$126</definedName>
    <definedName name="_qre8493" localSheetId="9">[16]Model!$L$126</definedName>
    <definedName name="_qre8493">[17]Model!$L$126</definedName>
    <definedName name="_qre8494" localSheetId="9">[16]Model!$M$126</definedName>
    <definedName name="_qre8494">[17]Model!$M$126</definedName>
    <definedName name="_qre8495" localSheetId="9">[16]Model!$N$126</definedName>
    <definedName name="_qre8495">[17]Model!$N$126</definedName>
    <definedName name="_qre8496" localSheetId="9">[16]Model!$O$126</definedName>
    <definedName name="_qre8496">[17]Model!$O$126</definedName>
    <definedName name="_qre8497" localSheetId="9">[16]Model!$P$126</definedName>
    <definedName name="_qre8497">[17]Model!$P$126</definedName>
    <definedName name="_qre8498" localSheetId="9">[16]Model!$Q$126</definedName>
    <definedName name="_qre8498">[17]Model!$Q$126</definedName>
    <definedName name="_qre8499" localSheetId="17">#REF!</definedName>
    <definedName name="_qre8499">#REF!</definedName>
    <definedName name="_qre85" localSheetId="9">'[16]QRE''s'!$E$1:$E$65536</definedName>
    <definedName name="_qre85">'[17]QRE''s'!$E$1:$E$65536</definedName>
    <definedName name="_qre85100" localSheetId="17">#REF!</definedName>
    <definedName name="_qre85100">#REF!</definedName>
    <definedName name="_qre85101" localSheetId="17">#REF!</definedName>
    <definedName name="_qre85101">#REF!</definedName>
    <definedName name="_qre85102" localSheetId="17">#REF!</definedName>
    <definedName name="_qre85102">#REF!</definedName>
    <definedName name="_qre85103">#REF!</definedName>
    <definedName name="_qre8590" localSheetId="9">[16]Model!$I$127</definedName>
    <definedName name="_qre8590">[17]Model!$I$127</definedName>
    <definedName name="_qre8591" localSheetId="9">[16]Model!$J$127</definedName>
    <definedName name="_qre8591">[17]Model!$J$127</definedName>
    <definedName name="_qre8592" localSheetId="9">[16]Model!$K$127</definedName>
    <definedName name="_qre8592">[17]Model!$K$127</definedName>
    <definedName name="_qre8593" localSheetId="9">[16]Model!$L$127</definedName>
    <definedName name="_qre8593">[17]Model!$L$127</definedName>
    <definedName name="_qre8594" localSheetId="9">[16]Model!$M$127</definedName>
    <definedName name="_qre8594">[17]Model!$M$127</definedName>
    <definedName name="_qre8595" localSheetId="9">[16]Model!$N$127</definedName>
    <definedName name="_qre8595">[17]Model!$N$127</definedName>
    <definedName name="_qre8596" localSheetId="9">[16]Model!$O$127</definedName>
    <definedName name="_qre8596">[17]Model!$O$127</definedName>
    <definedName name="_qre8597" localSheetId="9">[16]Model!$P$127</definedName>
    <definedName name="_qre8597">[17]Model!$P$127</definedName>
    <definedName name="_qre8598" localSheetId="9">[16]Model!$Q$127</definedName>
    <definedName name="_qre8598">[17]Model!$Q$127</definedName>
    <definedName name="_qre8599" localSheetId="17">#REF!</definedName>
    <definedName name="_qre8599">#REF!</definedName>
    <definedName name="_qre86" localSheetId="9">'[16]QRE''s'!$F$1:$F$65536</definedName>
    <definedName name="_qre86">'[17]QRE''s'!$F$1:$F$65536</definedName>
    <definedName name="_qre86100" localSheetId="17">#REF!</definedName>
    <definedName name="_qre86100">#REF!</definedName>
    <definedName name="_qre86101" localSheetId="17">#REF!</definedName>
    <definedName name="_qre86101">#REF!</definedName>
    <definedName name="_qre86102" localSheetId="17">#REF!</definedName>
    <definedName name="_qre86102">#REF!</definedName>
    <definedName name="_qre86103">#REF!</definedName>
    <definedName name="_qre8690" localSheetId="9">[16]Model!$I$128</definedName>
    <definedName name="_qre8690">[17]Model!$I$128</definedName>
    <definedName name="_qre8691" localSheetId="9">[16]Model!$J$128</definedName>
    <definedName name="_qre8691">[17]Model!$J$128</definedName>
    <definedName name="_qre8692" localSheetId="9">[16]Model!$K$128</definedName>
    <definedName name="_qre8692">[17]Model!$K$128</definedName>
    <definedName name="_qre8693" localSheetId="9">[16]Model!$L$128</definedName>
    <definedName name="_qre8693">[17]Model!$L$128</definedName>
    <definedName name="_qre8694" localSheetId="9">[16]Model!$M$128</definedName>
    <definedName name="_qre8694">[17]Model!$M$128</definedName>
    <definedName name="_qre8695" localSheetId="9">[16]Model!$N$128</definedName>
    <definedName name="_qre8695">[17]Model!$N$128</definedName>
    <definedName name="_qre8696" localSheetId="9">[16]Model!$O$128</definedName>
    <definedName name="_qre8696">[17]Model!$O$128</definedName>
    <definedName name="_qre8697" localSheetId="9">[16]Model!$P$128</definedName>
    <definedName name="_qre8697">[17]Model!$P$128</definedName>
    <definedName name="_qre8698" localSheetId="9">[16]Model!$Q$128</definedName>
    <definedName name="_qre8698">[17]Model!$Q$128</definedName>
    <definedName name="_qre8699" localSheetId="17">#REF!</definedName>
    <definedName name="_qre8699">#REF!</definedName>
    <definedName name="_qre87" localSheetId="9">'[16]QRE''s'!$G$1:$G$65536</definedName>
    <definedName name="_qre87">'[17]QRE''s'!$G$1:$G$65536</definedName>
    <definedName name="_qre87100" localSheetId="17">#REF!</definedName>
    <definedName name="_qre87100">#REF!</definedName>
    <definedName name="_qre87101" localSheetId="17">#REF!</definedName>
    <definedName name="_qre87101">#REF!</definedName>
    <definedName name="_qre87102" localSheetId="17">#REF!</definedName>
    <definedName name="_qre87102">#REF!</definedName>
    <definedName name="_qre87103">#REF!</definedName>
    <definedName name="_qre8790" localSheetId="9">[16]Model!$I$129</definedName>
    <definedName name="_qre8790">[17]Model!$I$129</definedName>
    <definedName name="_qre8791" localSheetId="9">[16]Model!$J$129</definedName>
    <definedName name="_qre8791">[17]Model!$J$129</definedName>
    <definedName name="_qre8792" localSheetId="9">[16]Model!$K$129</definedName>
    <definedName name="_qre8792">[17]Model!$K$129</definedName>
    <definedName name="_qre8793" localSheetId="9">[16]Model!$L$129</definedName>
    <definedName name="_qre8793">[17]Model!$L$129</definedName>
    <definedName name="_qre8794" localSheetId="9">[16]Model!$M$129</definedName>
    <definedName name="_qre8794">[17]Model!$M$129</definedName>
    <definedName name="_qre8795" localSheetId="9">[16]Model!$N$129</definedName>
    <definedName name="_qre8795">[17]Model!$N$129</definedName>
    <definedName name="_qre8796" localSheetId="9">[16]Model!$O$129</definedName>
    <definedName name="_qre8796">[17]Model!$O$129</definedName>
    <definedName name="_qre8797" localSheetId="9">[16]Model!$P$129</definedName>
    <definedName name="_qre8797">[17]Model!$P$129</definedName>
    <definedName name="_qre8798" localSheetId="9">[16]Model!$Q$129</definedName>
    <definedName name="_qre8798">[17]Model!$Q$129</definedName>
    <definedName name="_qre8799" localSheetId="17">#REF!</definedName>
    <definedName name="_qre8799">#REF!</definedName>
    <definedName name="_qre88" localSheetId="9">'[16]QRE''s'!$H$1:$H$65536</definedName>
    <definedName name="_qre88">'[17]QRE''s'!$H$1:$H$65536</definedName>
    <definedName name="_qre88100" localSheetId="17">#REF!</definedName>
    <definedName name="_qre88100">#REF!</definedName>
    <definedName name="_qre88101" localSheetId="17">#REF!</definedName>
    <definedName name="_qre88101">#REF!</definedName>
    <definedName name="_qre88102" localSheetId="17">#REF!</definedName>
    <definedName name="_qre88102">#REF!</definedName>
    <definedName name="_qre88103">#REF!</definedName>
    <definedName name="_qre8890" localSheetId="9">[16]Model!$I$130</definedName>
    <definedName name="_qre8890">[17]Model!$I$130</definedName>
    <definedName name="_qre8891" localSheetId="9">[16]Model!$J$130</definedName>
    <definedName name="_qre8891">[17]Model!$J$130</definedName>
    <definedName name="_qre8892" localSheetId="9">[16]Model!$K$130</definedName>
    <definedName name="_qre8892">[17]Model!$K$130</definedName>
    <definedName name="_qre8893" localSheetId="9">[16]Model!$L$130</definedName>
    <definedName name="_qre8893">[17]Model!$L$130</definedName>
    <definedName name="_qre8894" localSheetId="9">[16]Model!$M$130</definedName>
    <definedName name="_qre8894">[17]Model!$M$130</definedName>
    <definedName name="_qre8895" localSheetId="9">[16]Model!$N$130</definedName>
    <definedName name="_qre8895">[17]Model!$N$130</definedName>
    <definedName name="_qre8896" localSheetId="9">[16]Model!$O$130</definedName>
    <definedName name="_qre8896">[17]Model!$O$130</definedName>
    <definedName name="_qre8897" localSheetId="9">[16]Model!$P$130</definedName>
    <definedName name="_qre8897">[17]Model!$P$130</definedName>
    <definedName name="_qre8898" localSheetId="9">[16]Model!$Q$130</definedName>
    <definedName name="_qre8898">[17]Model!$Q$130</definedName>
    <definedName name="_qre8899" localSheetId="17">#REF!</definedName>
    <definedName name="_qre8899">#REF!</definedName>
    <definedName name="_qre89" localSheetId="9">'[16]QRE''s'!$I$1:$I$65536</definedName>
    <definedName name="_qre89">'[17]QRE''s'!$I$1:$I$65536</definedName>
    <definedName name="_qre90" localSheetId="9">'[16]QRE''s'!$J$1:$J$65536</definedName>
    <definedName name="_qre90">'[17]QRE''s'!$J$1:$J$65536</definedName>
    <definedName name="_qre91" localSheetId="9">'[16]QRE''s'!$K$1:$K$65536</definedName>
    <definedName name="_qre91">'[17]QRE''s'!$K$1:$K$65536</definedName>
    <definedName name="_qre92" localSheetId="9">'[16]QRE''s'!$L$1:$L$65536</definedName>
    <definedName name="_qre92">'[17]QRE''s'!$L$1:$L$65536</definedName>
    <definedName name="_qre93" localSheetId="9">'[16]QRE''s'!$M$1:$M$65536</definedName>
    <definedName name="_qre93">'[17]QRE''s'!$M$1:$M$65536</definedName>
    <definedName name="_qre94" localSheetId="9">'[16]QRE''s'!$N$1:$N$65536</definedName>
    <definedName name="_qre94">'[17]QRE''s'!$N$1:$N$65536</definedName>
    <definedName name="_qre95" localSheetId="9">'[16]QRE''s'!$O$1:$O$65536</definedName>
    <definedName name="_qre95">'[17]QRE''s'!$O$1:$O$65536</definedName>
    <definedName name="_qre96" localSheetId="9">'[16]QRE''s'!$P$1:$P$65536</definedName>
    <definedName name="_qre96">'[17]QRE''s'!$P$1:$P$65536</definedName>
    <definedName name="_qre97" localSheetId="9">'[16]QRE''s'!$Q$1:$Q$65536</definedName>
    <definedName name="_qre97">'[17]QRE''s'!$Q$1:$Q$65536</definedName>
    <definedName name="_qre98" localSheetId="9">'[16]QRE''s'!$R$1:$R$65536</definedName>
    <definedName name="_qre98">'[17]QRE''s'!$R$1:$R$65536</definedName>
    <definedName name="_Regression_Int">1</definedName>
    <definedName name="_Regression_Out" hidden="1">#REF!</definedName>
    <definedName name="_Regression_X" hidden="1">#REF!</definedName>
    <definedName name="_Regression_Y" hidden="1">#REF!</definedName>
    <definedName name="_ryr56565" localSheetId="21" hidden="1">{#N/A,#N/A,FALSE,"Monthly SAIFI";#N/A,#N/A,FALSE,"Yearly SAIFI";#N/A,#N/A,FALSE,"Monthly CAIDI";#N/A,#N/A,FALSE,"Yearly CAIDI";#N/A,#N/A,FALSE,"Monthly SAIDI";#N/A,#N/A,FALSE,"Yearly SAIDI";#N/A,#N/A,FALSE,"Monthly MAIFI";#N/A,#N/A,FALSE,"Yearly MAIFI";#N/A,#N/A,FALSE,"Monthly Cust &gt;=4 Int"}</definedName>
    <definedName name="_ryr56565" localSheetId="9" hidden="1">{#N/A,#N/A,FALSE,"Monthly SAIFI";#N/A,#N/A,FALSE,"Yearly SAIFI";#N/A,#N/A,FALSE,"Monthly CAIDI";#N/A,#N/A,FALSE,"Yearly CAIDI";#N/A,#N/A,FALSE,"Monthly SAIDI";#N/A,#N/A,FALSE,"Yearly SAIDI";#N/A,#N/A,FALSE,"Monthly MAIFI";#N/A,#N/A,FALSE,"Yearly MAIFI";#N/A,#N/A,FALSE,"Monthly Cust &gt;=4 Int"}</definedName>
    <definedName name="_ryr56565" localSheetId="15" hidden="1">{#N/A,#N/A,FALSE,"Monthly SAIFI";#N/A,#N/A,FALSE,"Yearly SAIFI";#N/A,#N/A,FALSE,"Monthly CAIDI";#N/A,#N/A,FALSE,"Yearly CAIDI";#N/A,#N/A,FALSE,"Monthly SAIDI";#N/A,#N/A,FALSE,"Yearly SAIDI";#N/A,#N/A,FALSE,"Monthly MAIFI";#N/A,#N/A,FALSE,"Yearly MAIFI";#N/A,#N/A,FALSE,"Monthly Cust &gt;=4 Int"}</definedName>
    <definedName name="_ryr56565" localSheetId="16" hidden="1">{#N/A,#N/A,FALSE,"Monthly SAIFI";#N/A,#N/A,FALSE,"Yearly SAIFI";#N/A,#N/A,FALSE,"Monthly CAIDI";#N/A,#N/A,FALSE,"Yearly CAIDI";#N/A,#N/A,FALSE,"Monthly SAIDI";#N/A,#N/A,FALSE,"Yearly SAIDI";#N/A,#N/A,FALSE,"Monthly MAIFI";#N/A,#N/A,FALSE,"Yearly MAIFI";#N/A,#N/A,FALSE,"Monthly Cust &gt;=4 Int"}</definedName>
    <definedName name="_ryr56565" localSheetId="14" hidden="1">{#N/A,#N/A,FALSE,"Monthly SAIFI";#N/A,#N/A,FALSE,"Yearly SAIFI";#N/A,#N/A,FALSE,"Monthly CAIDI";#N/A,#N/A,FALSE,"Yearly CAIDI";#N/A,#N/A,FALSE,"Monthly SAIDI";#N/A,#N/A,FALSE,"Yearly SAIDI";#N/A,#N/A,FALSE,"Monthly MAIFI";#N/A,#N/A,FALSE,"Yearly MAIFI";#N/A,#N/A,FALSE,"Monthly Cust &gt;=4 Int"}</definedName>
    <definedName name="_ryr56565" localSheetId="17" hidden="1">{#N/A,#N/A,FALSE,"Monthly SAIFI";#N/A,#N/A,FALSE,"Yearly SAIFI";#N/A,#N/A,FALSE,"Monthly CAIDI";#N/A,#N/A,FALSE,"Yearly CAIDI";#N/A,#N/A,FALSE,"Monthly SAIDI";#N/A,#N/A,FALSE,"Yearly SAIDI";#N/A,#N/A,FALSE,"Monthly MAIFI";#N/A,#N/A,FALSE,"Yearly MAIFI";#N/A,#N/A,FALSE,"Monthly Cust &gt;=4 Int"}</definedName>
    <definedName name="_ryr56565" hidden="1">{#N/A,#N/A,FALSE,"Monthly SAIFI";#N/A,#N/A,FALSE,"Yearly SAIFI";#N/A,#N/A,FALSE,"Monthly CAIDI";#N/A,#N/A,FALSE,"Yearly CAIDI";#N/A,#N/A,FALSE,"Monthly SAIDI";#N/A,#N/A,FALSE,"Yearly SAIDI";#N/A,#N/A,FALSE,"Monthly MAIFI";#N/A,#N/A,FALSE,"Yearly MAIFI";#N/A,#N/A,FALSE,"Monthly Cust &gt;=4 Int"}</definedName>
    <definedName name="_sam1">#REF!</definedName>
    <definedName name="_Sort" hidden="1">#REF!</definedName>
    <definedName name="_Sort.1" hidden="1">#REF!</definedName>
    <definedName name="_sr01" localSheetId="17">#REF!</definedName>
    <definedName name="_sr01">#REF!</definedName>
    <definedName name="_sr02" localSheetId="17">#REF!</definedName>
    <definedName name="_sr02">#REF!</definedName>
    <definedName name="_sr03" localSheetId="17">#REF!</definedName>
    <definedName name="_sr03">#REF!</definedName>
    <definedName name="_sr90">#REF!</definedName>
    <definedName name="_sr91">#REF!</definedName>
    <definedName name="_sr92">#REF!</definedName>
    <definedName name="_sr93">#REF!</definedName>
    <definedName name="_sr94">#REF!</definedName>
    <definedName name="_sr95">#REF!</definedName>
    <definedName name="_sr96">#REF!</definedName>
    <definedName name="_sr97">#REF!</definedName>
    <definedName name="_sr98">#REF!</definedName>
    <definedName name="_sr99">#REF!</definedName>
    <definedName name="_ss1">#REF!</definedName>
    <definedName name="_sty90">#REF!</definedName>
    <definedName name="_sty91">#REF!</definedName>
    <definedName name="_sty92">#REF!</definedName>
    <definedName name="_sty93">#REF!</definedName>
    <definedName name="_sty94">#REF!</definedName>
    <definedName name="_sty95">#REF!</definedName>
    <definedName name="_sty96">#REF!</definedName>
    <definedName name="_sty97">#REF!</definedName>
    <definedName name="_sty98">#REF!</definedName>
    <definedName name="_sty99">#REF!</definedName>
    <definedName name="_SUM282" localSheetId="9">'[8]YTD Summary'!#REF!</definedName>
    <definedName name="_SUM282">'[9]YTD Summary'!#REF!</definedName>
    <definedName name="_SUM3" localSheetId="9">'[32]Summ 165_236'!#REF!</definedName>
    <definedName name="_SUM3">'[33]Summ 165_236'!#REF!</definedName>
    <definedName name="_SUM4" localSheetId="9">'[32]Summ 165_236'!#REF!</definedName>
    <definedName name="_SUM4">'[33]Summ 165_236'!#REF!</definedName>
    <definedName name="_Table1_Out" localSheetId="17" hidden="1">#REF!</definedName>
    <definedName name="_Table1_Out" hidden="1">#REF!</definedName>
    <definedName name="_Tax1999" localSheetId="17">#REF!</definedName>
    <definedName name="_Tax1999">#REF!</definedName>
    <definedName name="_tet12" localSheetId="9" hidden="1">{"assumptions",#N/A,FALSE,"Scenario 1";"valuation",#N/A,FALSE,"Scenario 1"}</definedName>
    <definedName name="_tet12" localSheetId="17" hidden="1">{"assumptions",#N/A,FALSE,"Scenario 1";"valuation",#N/A,FALSE,"Scenario 1"}</definedName>
    <definedName name="_tet12" hidden="1">{"assumptions",#N/A,FALSE,"Scenario 1";"valuation",#N/A,FALSE,"Scenario 1"}</definedName>
    <definedName name="_tet5" localSheetId="9" hidden="1">{"assumptions",#N/A,FALSE,"Scenario 1";"valuation",#N/A,FALSE,"Scenario 1"}</definedName>
    <definedName name="_tet5" localSheetId="17" hidden="1">{"assumptions",#N/A,FALSE,"Scenario 1";"valuation",#N/A,FALSE,"Scenario 1"}</definedName>
    <definedName name="_tet5" hidden="1">{"assumptions",#N/A,FALSE,"Scenario 1";"valuation",#N/A,FALSE,"Scenario 1"}</definedName>
    <definedName name="_tqc100" localSheetId="17">#REF!</definedName>
    <definedName name="_tqc100">#REF!</definedName>
    <definedName name="_tqc101" localSheetId="17">#REF!</definedName>
    <definedName name="_tqc101">#REF!</definedName>
    <definedName name="_tqc102" localSheetId="17">#REF!</definedName>
    <definedName name="_tqc102">#REF!</definedName>
    <definedName name="_tqc103">#REF!</definedName>
    <definedName name="_tqc90" localSheetId="9">'[16]QRE''s'!$J$101</definedName>
    <definedName name="_tqc90">'[17]QRE''s'!$J$101</definedName>
    <definedName name="_tqc91" localSheetId="9">'[16]QRE''s'!$K$101</definedName>
    <definedName name="_tqc91">'[17]QRE''s'!$K$101</definedName>
    <definedName name="_tqc92" localSheetId="9">'[16]QRE''s'!$L$101</definedName>
    <definedName name="_tqc92">'[17]QRE''s'!$L$101</definedName>
    <definedName name="_tqc93" localSheetId="9">'[16]QRE''s'!$M$101</definedName>
    <definedName name="_tqc93">'[17]QRE''s'!$M$101</definedName>
    <definedName name="_tqc94" localSheetId="9">'[16]QRE''s'!$N$101</definedName>
    <definedName name="_tqc94">'[17]QRE''s'!$N$101</definedName>
    <definedName name="_tqc95" localSheetId="9">'[16]QRE''s'!$O$101</definedName>
    <definedName name="_tqc95">'[17]QRE''s'!$O$101</definedName>
    <definedName name="_tqc96" localSheetId="9">'[16]QRE''s'!$P$101</definedName>
    <definedName name="_tqc96">'[17]QRE''s'!$P$101</definedName>
    <definedName name="_tqc97" localSheetId="9">'[16]QRE''s'!$Q$101</definedName>
    <definedName name="_tqc97">'[17]QRE''s'!$Q$101</definedName>
    <definedName name="_tqc98" localSheetId="9">'[16]QRE''s'!$R$101</definedName>
    <definedName name="_tqc98">'[17]QRE''s'!$R$101</definedName>
    <definedName name="_tqc99" localSheetId="17">#REF!</definedName>
    <definedName name="_tqc99">#REF!</definedName>
    <definedName name="_tql100" localSheetId="17">#REF!</definedName>
    <definedName name="_tql100">#REF!</definedName>
    <definedName name="_tql101" localSheetId="17">#REF!</definedName>
    <definedName name="_tql101">#REF!</definedName>
    <definedName name="_tql102">#REF!</definedName>
    <definedName name="_tql103">#REF!</definedName>
    <definedName name="_tql90" localSheetId="9">'[16]QRE''s'!$J$99</definedName>
    <definedName name="_tql90">'[17]QRE''s'!$J$99</definedName>
    <definedName name="_tql91" localSheetId="9">'[16]QRE''s'!$K$99</definedName>
    <definedName name="_tql91">'[17]QRE''s'!$K$99</definedName>
    <definedName name="_tql92" localSheetId="9">'[16]QRE''s'!$L$99</definedName>
    <definedName name="_tql92">'[17]QRE''s'!$L$99</definedName>
    <definedName name="_tql93" localSheetId="9">'[16]QRE''s'!$M$99</definedName>
    <definedName name="_tql93">'[17]QRE''s'!$M$99</definedName>
    <definedName name="_tql94" localSheetId="9">'[16]QRE''s'!$N$99</definedName>
    <definedName name="_tql94">'[17]QRE''s'!$N$99</definedName>
    <definedName name="_tql95" localSheetId="9">'[16]QRE''s'!$O$99</definedName>
    <definedName name="_tql95">'[17]QRE''s'!$O$99</definedName>
    <definedName name="_tql96" localSheetId="9">'[16]QRE''s'!$P$99</definedName>
    <definedName name="_tql96">'[17]QRE''s'!$P$99</definedName>
    <definedName name="_tql97" localSheetId="9">'[16]QRE''s'!$Q$99</definedName>
    <definedName name="_tql97">'[17]QRE''s'!$Q$99</definedName>
    <definedName name="_tql98" localSheetId="9">'[16]QRE''s'!$R$99</definedName>
    <definedName name="_tql98">'[17]QRE''s'!$R$99</definedName>
    <definedName name="_tql99" localSheetId="17">#REF!</definedName>
    <definedName name="_tql99">#REF!</definedName>
    <definedName name="_tqs100" localSheetId="17">#REF!</definedName>
    <definedName name="_tqs100">#REF!</definedName>
    <definedName name="_tqs101" localSheetId="17">#REF!</definedName>
    <definedName name="_tqs101">#REF!</definedName>
    <definedName name="_tqs102">#REF!</definedName>
    <definedName name="_tqs103">#REF!</definedName>
    <definedName name="_tqs90" localSheetId="9">'[16]QRE''s'!$J$100</definedName>
    <definedName name="_tqs90">'[17]QRE''s'!$J$100</definedName>
    <definedName name="_tqs91" localSheetId="9">'[16]QRE''s'!$K$100</definedName>
    <definedName name="_tqs91">'[17]QRE''s'!$K$100</definedName>
    <definedName name="_tqs92" localSheetId="9">'[16]QRE''s'!$L$100</definedName>
    <definedName name="_tqs92">'[17]QRE''s'!$L$100</definedName>
    <definedName name="_tqs93" localSheetId="9">'[16]QRE''s'!$M$100</definedName>
    <definedName name="_tqs93">'[17]QRE''s'!$M$100</definedName>
    <definedName name="_tqs94" localSheetId="9">'[16]QRE''s'!$N$100</definedName>
    <definedName name="_tqs94">'[17]QRE''s'!$N$100</definedName>
    <definedName name="_tqs95" localSheetId="9">'[16]QRE''s'!$O$100</definedName>
    <definedName name="_tqs95">'[17]QRE''s'!$O$100</definedName>
    <definedName name="_tqs96" localSheetId="9">'[16]QRE''s'!$P$100</definedName>
    <definedName name="_tqs96">'[17]QRE''s'!$P$100</definedName>
    <definedName name="_tqs97" localSheetId="9">'[16]QRE''s'!$Q$100</definedName>
    <definedName name="_tqs97">'[17]QRE''s'!$Q$100</definedName>
    <definedName name="_tqs98" localSheetId="9">'[16]QRE''s'!$R$100</definedName>
    <definedName name="_tqs98">'[17]QRE''s'!$R$100</definedName>
    <definedName name="_tqs99" localSheetId="17">#REF!</definedName>
    <definedName name="_tqs99">#REF!</definedName>
    <definedName name="A" localSheetId="21" hidden="1">{#N/A,#N/A,FALSE,"EMPPAY"}</definedName>
    <definedName name="A" localSheetId="15" hidden="1">{#N/A,#N/A,FALSE,"EMPPAY"}</definedName>
    <definedName name="A" localSheetId="14" hidden="1">{#N/A,#N/A,FALSE,"EMPPAY"}</definedName>
    <definedName name="A" localSheetId="17">#REF!</definedName>
    <definedName name="A" localSheetId="19" hidden="1">{#N/A,#N/A,FALSE,"EMPPAY"}</definedName>
    <definedName name="a" localSheetId="20">'9A - Gross Plant &amp; ARO'!$E$31</definedName>
    <definedName name="A">#REF!</definedName>
    <definedName name="a.1" localSheetId="9" hidden="1">{"LBO Summary",#N/A,FALSE,"Summary"}</definedName>
    <definedName name="a.1" localSheetId="17" hidden="1">{"LBO Summary",#N/A,FALSE,"Summary"}</definedName>
    <definedName name="a.1" hidden="1">{"LBO Summary",#N/A,FALSE,"Summary"}</definedName>
    <definedName name="AA" localSheetId="17">#REF!</definedName>
    <definedName name="AA">#REF!</definedName>
    <definedName name="AA.print" localSheetId="17">#REF!</definedName>
    <definedName name="AA.print">#REF!</definedName>
    <definedName name="aaa" localSheetId="21" hidden="1">{#N/A,#N/A,FALSE,"O&amp;M by processes";#N/A,#N/A,FALSE,"Elec Act vs Bud";#N/A,#N/A,FALSE,"G&amp;A";#N/A,#N/A,FALSE,"BGS";#N/A,#N/A,FALSE,"Res Cost"}</definedName>
    <definedName name="aaa" localSheetId="9" hidden="1">{#N/A,#N/A,FALSE,"O&amp;M by processes";#N/A,#N/A,FALSE,"Elec Act vs Bud";#N/A,#N/A,FALSE,"G&amp;A";#N/A,#N/A,FALSE,"BGS";#N/A,#N/A,FALSE,"Res Cost"}</definedName>
    <definedName name="aaa" localSheetId="15" hidden="1">{#N/A,#N/A,FALSE,"O&amp;M by processes";#N/A,#N/A,FALSE,"Elec Act vs Bud";#N/A,#N/A,FALSE,"G&amp;A";#N/A,#N/A,FALSE,"BGS";#N/A,#N/A,FALSE,"Res Cost"}</definedName>
    <definedName name="aaa" localSheetId="16" hidden="1">{#N/A,#N/A,FALSE,"O&amp;M by processes";#N/A,#N/A,FALSE,"Elec Act vs Bud";#N/A,#N/A,FALSE,"G&amp;A";#N/A,#N/A,FALSE,"BGS";#N/A,#N/A,FALSE,"Res Cost"}</definedName>
    <definedName name="aaa" localSheetId="14" hidden="1">{#N/A,#N/A,FALSE,"O&amp;M by processes";#N/A,#N/A,FALSE,"Elec Act vs Bud";#N/A,#N/A,FALSE,"G&amp;A";#N/A,#N/A,FALSE,"BGS";#N/A,#N/A,FALSE,"Res Cost"}</definedName>
    <definedName name="aaa" localSheetId="17" hidden="1">{#N/A,#N/A,FALSE,"O&amp;M by processes";#N/A,#N/A,FALSE,"Elec Act vs Bud";#N/A,#N/A,FALSE,"G&amp;A";#N/A,#N/A,FALSE,"BGS";#N/A,#N/A,FALSE,"Res Cost"}</definedName>
    <definedName name="aaa" localSheetId="19" hidden="1">{#N/A,#N/A,FALSE,"O&amp;M by processes";#N/A,#N/A,FALSE,"Elec Act vs Bud";#N/A,#N/A,FALSE,"G&amp;A";#N/A,#N/A,FALSE,"BGS";#N/A,#N/A,FALSE,"Res Cost"}</definedName>
    <definedName name="aaa" localSheetId="20" hidden="1">{#N/A,#N/A,FALSE,"O&amp;M by processes";#N/A,#N/A,FALSE,"Elec Act vs Bud";#N/A,#N/A,FALSE,"G&amp;A";#N/A,#N/A,FALSE,"BGS";#N/A,#N/A,FALSE,"Res Cost"}</definedName>
    <definedName name="aaa" hidden="1">{#N/A,#N/A,FALSE,"O&amp;M by processes";#N/A,#N/A,FALSE,"Elec Act vs Bud";#N/A,#N/A,FALSE,"G&amp;A";#N/A,#N/A,FALSE,"BGS";#N/A,#N/A,FALSE,"Res Cost"}</definedName>
    <definedName name="aaaaaaaaaaaaaaa" localSheetId="21" hidden="1">{#N/A,#N/A,FALSE,"O&amp;M by processes";#N/A,#N/A,FALSE,"Elec Act vs Bud";#N/A,#N/A,FALSE,"G&amp;A";#N/A,#N/A,FALSE,"BGS";#N/A,#N/A,FALSE,"Res Cost"}</definedName>
    <definedName name="aaaaaaaaaaaaaaa" localSheetId="9" hidden="1">{#N/A,#N/A,FALSE,"O&amp;M by processes";#N/A,#N/A,FALSE,"Elec Act vs Bud";#N/A,#N/A,FALSE,"G&amp;A";#N/A,#N/A,FALSE,"BGS";#N/A,#N/A,FALSE,"Res Cost"}</definedName>
    <definedName name="aaaaaaaaaaaaaaa" localSheetId="15" hidden="1">{#N/A,#N/A,FALSE,"O&amp;M by processes";#N/A,#N/A,FALSE,"Elec Act vs Bud";#N/A,#N/A,FALSE,"G&amp;A";#N/A,#N/A,FALSE,"BGS";#N/A,#N/A,FALSE,"Res Cost"}</definedName>
    <definedName name="aaaaaaaaaaaaaaa" localSheetId="16" hidden="1">{#N/A,#N/A,FALSE,"O&amp;M by processes";#N/A,#N/A,FALSE,"Elec Act vs Bud";#N/A,#N/A,FALSE,"G&amp;A";#N/A,#N/A,FALSE,"BGS";#N/A,#N/A,FALSE,"Res Cost"}</definedName>
    <definedName name="aaaaaaaaaaaaaaa" localSheetId="14" hidden="1">{#N/A,#N/A,FALSE,"O&amp;M by processes";#N/A,#N/A,FALSE,"Elec Act vs Bud";#N/A,#N/A,FALSE,"G&amp;A";#N/A,#N/A,FALSE,"BGS";#N/A,#N/A,FALSE,"Res Cost"}</definedName>
    <definedName name="aaaaaaaaaaaaaaa" localSheetId="17" hidden="1">{#N/A,#N/A,FALSE,"O&amp;M by processes";#N/A,#N/A,FALSE,"Elec Act vs Bud";#N/A,#N/A,FALSE,"G&amp;A";#N/A,#N/A,FALSE,"BGS";#N/A,#N/A,FALSE,"Res Cost"}</definedName>
    <definedName name="aaaaaaaaaaaaaaa" localSheetId="19" hidden="1">{#N/A,#N/A,FALSE,"O&amp;M by processes";#N/A,#N/A,FALSE,"Elec Act vs Bud";#N/A,#N/A,FALSE,"G&amp;A";#N/A,#N/A,FALSE,"BGS";#N/A,#N/A,FALSE,"Res Cost"}</definedName>
    <definedName name="aaaaaaaaaaaaaaa" localSheetId="20" hidden="1">{#N/A,#N/A,FALSE,"O&amp;M by processes";#N/A,#N/A,FALSE,"Elec Act vs Bud";#N/A,#N/A,FALSE,"G&amp;A";#N/A,#N/A,FALSE,"BGS";#N/A,#N/A,FALSE,"Res Cost"}</definedName>
    <definedName name="aaaaaaaaaaaaaaa" hidden="1">{#N/A,#N/A,FALSE,"O&amp;M by processes";#N/A,#N/A,FALSE,"Elec Act vs Bud";#N/A,#N/A,FALSE,"G&amp;A";#N/A,#N/A,FALSE,"BGS";#N/A,#N/A,FALSE,"Res Cost"}</definedName>
    <definedName name="ab" localSheetId="9">{"'Metretek HTML'!$A$7:$W$42"}</definedName>
    <definedName name="ab" localSheetId="15">{"'Metretek HTML'!$A$7:$W$42"}</definedName>
    <definedName name="ab" localSheetId="16">{"'Metretek HTML'!$A$7:$W$42"}</definedName>
    <definedName name="ab" localSheetId="17">{"'Metretek HTML'!$A$7:$W$42"}</definedName>
    <definedName name="ab">{"'Metretek HTML'!$A$7:$W$42"}</definedName>
    <definedName name="AB.print">#REF!</definedName>
    <definedName name="above">OFFSET(!A1,-1,0)</definedName>
    <definedName name="AC" localSheetId="17">[30]DEPR96!#REF!</definedName>
    <definedName name="AC">[30]DEPR96!#REF!</definedName>
    <definedName name="AC_255">'[34]AC 255'!$A$1:$M$32</definedName>
    <definedName name="AC_282" localSheetId="9">[35]December!#REF!</definedName>
    <definedName name="AC_282" localSheetId="17">[36]December!#REF!</definedName>
    <definedName name="AC_282">[36]December!#REF!</definedName>
    <definedName name="Accounts_Payable" localSheetId="17">#REF!</definedName>
    <definedName name="Accounts_Payable">#REF!</definedName>
    <definedName name="Accounts_Receivable" localSheetId="17">#REF!</definedName>
    <definedName name="Accounts_Receivable">#REF!</definedName>
    <definedName name="Accounts_Receivable_Customer___Net" localSheetId="17">#REF!</definedName>
    <definedName name="Accounts_Receivable_Customer___Net">#REF!</definedName>
    <definedName name="Accrued_Interest_Payable">#REF!</definedName>
    <definedName name="Accrued_Payroll">#REF!</definedName>
    <definedName name="Accrued_Unbilled_Revenue">#REF!</definedName>
    <definedName name="Accrued_Unbilled_Revenues">#REF!</definedName>
    <definedName name="acct281" localSheetId="9">[8]December!#REF!</definedName>
    <definedName name="acct281">[9]December!#REF!</definedName>
    <definedName name="ACCTTextLen" localSheetId="17">#REF!</definedName>
    <definedName name="ACCTTextLen">#REF!</definedName>
    <definedName name="Accum._Other_Comprehensive_Income" localSheetId="17">#REF!</definedName>
    <definedName name="Accum._Other_Comprehensive_Income">#REF!</definedName>
    <definedName name="ACQ" localSheetId="17">[30]DEPR96!#REF!</definedName>
    <definedName name="ACQ">[30]DEPR96!#REF!</definedName>
    <definedName name="ACRS" localSheetId="17">#REF!</definedName>
    <definedName name="ACRS">#REF!</definedName>
    <definedName name="Active1" localSheetId="17">#REF!</definedName>
    <definedName name="Active1">#REF!</definedName>
    <definedName name="Active2" localSheetId="17">#REF!</definedName>
    <definedName name="Active2">#REF!</definedName>
    <definedName name="ActivityType" localSheetId="9">'[37]Activity Type'!$1:$1048576</definedName>
    <definedName name="ActivityType">'[38]Activity Type'!$1:$1048576</definedName>
    <definedName name="ACTTextLen" localSheetId="17">#REF!</definedName>
    <definedName name="ACTTextLen">#REF!</definedName>
    <definedName name="Actual" localSheetId="9">[39]Assumptions!$E$52</definedName>
    <definedName name="Actual">[40]Assumptions!$E$52</definedName>
    <definedName name="adds2008" localSheetId="17">#REF!</definedName>
    <definedName name="adds2008">#REF!</definedName>
    <definedName name="adfsadfds" localSheetId="21" hidden="1">{#N/A,#N/A,FALSE,"Monthly SAIFI";#N/A,#N/A,FALSE,"Yearly SAIFI";#N/A,#N/A,FALSE,"Monthly CAIDI";#N/A,#N/A,FALSE,"Yearly CAIDI";#N/A,#N/A,FALSE,"Monthly SAIDI";#N/A,#N/A,FALSE,"Yearly SAIDI";#N/A,#N/A,FALSE,"Monthly MAIFI";#N/A,#N/A,FALSE,"Yearly MAIFI";#N/A,#N/A,FALSE,"Monthly Cust &gt;=4 Int"}</definedName>
    <definedName name="adfsadfds" localSheetId="9" hidden="1">{#N/A,#N/A,FALSE,"Monthly SAIFI";#N/A,#N/A,FALSE,"Yearly SAIFI";#N/A,#N/A,FALSE,"Monthly CAIDI";#N/A,#N/A,FALSE,"Yearly CAIDI";#N/A,#N/A,FALSE,"Monthly SAIDI";#N/A,#N/A,FALSE,"Yearly SAIDI";#N/A,#N/A,FALSE,"Monthly MAIFI";#N/A,#N/A,FALSE,"Yearly MAIFI";#N/A,#N/A,FALSE,"Monthly Cust &gt;=4 Int"}</definedName>
    <definedName name="adfsadfds" localSheetId="15" hidden="1">{#N/A,#N/A,FALSE,"Monthly SAIFI";#N/A,#N/A,FALSE,"Yearly SAIFI";#N/A,#N/A,FALSE,"Monthly CAIDI";#N/A,#N/A,FALSE,"Yearly CAIDI";#N/A,#N/A,FALSE,"Monthly SAIDI";#N/A,#N/A,FALSE,"Yearly SAIDI";#N/A,#N/A,FALSE,"Monthly MAIFI";#N/A,#N/A,FALSE,"Yearly MAIFI";#N/A,#N/A,FALSE,"Monthly Cust &gt;=4 Int"}</definedName>
    <definedName name="adfsadfds" localSheetId="16" hidden="1">{#N/A,#N/A,FALSE,"Monthly SAIFI";#N/A,#N/A,FALSE,"Yearly SAIFI";#N/A,#N/A,FALSE,"Monthly CAIDI";#N/A,#N/A,FALSE,"Yearly CAIDI";#N/A,#N/A,FALSE,"Monthly SAIDI";#N/A,#N/A,FALSE,"Yearly SAIDI";#N/A,#N/A,FALSE,"Monthly MAIFI";#N/A,#N/A,FALSE,"Yearly MAIFI";#N/A,#N/A,FALSE,"Monthly Cust &gt;=4 Int"}</definedName>
    <definedName name="adfsadfds" localSheetId="14" hidden="1">{#N/A,#N/A,FALSE,"Monthly SAIFI";#N/A,#N/A,FALSE,"Yearly SAIFI";#N/A,#N/A,FALSE,"Monthly CAIDI";#N/A,#N/A,FALSE,"Yearly CAIDI";#N/A,#N/A,FALSE,"Monthly SAIDI";#N/A,#N/A,FALSE,"Yearly SAIDI";#N/A,#N/A,FALSE,"Monthly MAIFI";#N/A,#N/A,FALSE,"Yearly MAIFI";#N/A,#N/A,FALSE,"Monthly Cust &gt;=4 Int"}</definedName>
    <definedName name="adfsadfds" localSheetId="17" hidden="1">{#N/A,#N/A,FALSE,"Monthly SAIFI";#N/A,#N/A,FALSE,"Yearly SAIFI";#N/A,#N/A,FALSE,"Monthly CAIDI";#N/A,#N/A,FALSE,"Yearly CAIDI";#N/A,#N/A,FALSE,"Monthly SAIDI";#N/A,#N/A,FALSE,"Yearly SAIDI";#N/A,#N/A,FALSE,"Monthly MAIFI";#N/A,#N/A,FALSE,"Yearly MAIFI";#N/A,#N/A,FALSE,"Monthly Cust &gt;=4 Int"}</definedName>
    <definedName name="adfsadfds" hidden="1">{#N/A,#N/A,FALSE,"Monthly SAIFI";#N/A,#N/A,FALSE,"Yearly SAIFI";#N/A,#N/A,FALSE,"Monthly CAIDI";#N/A,#N/A,FALSE,"Yearly CAIDI";#N/A,#N/A,FALSE,"Monthly SAIDI";#N/A,#N/A,FALSE,"Yearly SAIDI";#N/A,#N/A,FALSE,"Monthly MAIFI";#N/A,#N/A,FALSE,"Yearly MAIFI";#N/A,#N/A,FALSE,"Monthly Cust &gt;=4 Int"}</definedName>
    <definedName name="ADIT_TST">'[41]A.2 PTP'!$P$55</definedName>
    <definedName name="Adjustments_to_Reconcile_Net_Income_to_Net_Cash" localSheetId="17">#REF!</definedName>
    <definedName name="Adjustments_to_Reconcile_Net_Income_to_Net_Cash">#REF!</definedName>
    <definedName name="Admin___Other_Labor_included_in_O_M" localSheetId="17">#REF!</definedName>
    <definedName name="Admin___Other_Labor_included_in_O_M">#REF!</definedName>
    <definedName name="ads" localSheetId="17">#REF!</definedName>
    <definedName name="ads">#REF!</definedName>
    <definedName name="ADTL">'[41]C. Input'!$F$144</definedName>
    <definedName name="Affiliate_Interest_Expense__Revenue" localSheetId="17">#REF!</definedName>
    <definedName name="Affiliate_Interest_Expense__Revenue">#REF!</definedName>
    <definedName name="AFUDC_Credit_Interest_Capitalized" localSheetId="17">#REF!</definedName>
    <definedName name="AFUDC_Credit_Interest_Capitalized">#REF!</definedName>
    <definedName name="ag_1" localSheetId="9">'[42]Input Page'!$G$7</definedName>
    <definedName name="ag_1">'[43]Input Page'!$G$7</definedName>
    <definedName name="ag_cap_indirect" localSheetId="9">'[44]Input Page'!$G$7</definedName>
    <definedName name="ag_cap_indirect">'[45]Input Page'!$G$7</definedName>
    <definedName name="ag_mix_cap" localSheetId="9">'[44]Input Page'!$G$8</definedName>
    <definedName name="ag_mix_cap">'[45]Input Page'!$G$8</definedName>
    <definedName name="ag_mix_total" localSheetId="9">'[44]Input Page'!$G$9</definedName>
    <definedName name="ag_mix_total">'[45]Input Page'!$G$9</definedName>
    <definedName name="AG_TST">'[41]A.2 PTP'!$P$111</definedName>
    <definedName name="AG1_01" localSheetId="17">#REF!</definedName>
    <definedName name="AG1_01">#REF!</definedName>
    <definedName name="AG1_01B" localSheetId="17">#REF!</definedName>
    <definedName name="AG1_01B">#REF!</definedName>
    <definedName name="AG2_01" localSheetId="17">#REF!</definedName>
    <definedName name="AG2_01">#REF!</definedName>
    <definedName name="AG2_02">#REF!</definedName>
    <definedName name="AG2_03">#REF!</definedName>
    <definedName name="AG2_04">#REF!</definedName>
    <definedName name="AG2_05">#REF!</definedName>
    <definedName name="AG2_06">#REF!</definedName>
    <definedName name="AG3_01">#REF!</definedName>
    <definedName name="AG3_02">#REF!</definedName>
    <definedName name="AG3_03">#REF!</definedName>
    <definedName name="AG3_04">#REF!</definedName>
    <definedName name="AG3_06">#REF!</definedName>
    <definedName name="aging" localSheetId="9" hidden="1">{#N/A,#N/A,FALSE,"Aging Summary";#N/A,#N/A,FALSE,"Ratio Analysis";#N/A,#N/A,FALSE,"Test 120 Day Accts";#N/A,#N/A,FALSE,"Tickmarks"}</definedName>
    <definedName name="aging" localSheetId="15" hidden="1">{#N/A,#N/A,FALSE,"Aging Summary";#N/A,#N/A,FALSE,"Ratio Analysis";#N/A,#N/A,FALSE,"Test 120 Day Accts";#N/A,#N/A,FALSE,"Tickmarks"}</definedName>
    <definedName name="aging" localSheetId="16" hidden="1">{#N/A,#N/A,FALSE,"Aging Summary";#N/A,#N/A,FALSE,"Ratio Analysis";#N/A,#N/A,FALSE,"Test 120 Day Accts";#N/A,#N/A,FALSE,"Tickmarks"}</definedName>
    <definedName name="aging" localSheetId="17" hidden="1">{#N/A,#N/A,FALSE,"Aging Summary";#N/A,#N/A,FALSE,"Ratio Analysis";#N/A,#N/A,FALSE,"Test 120 Day Accts";#N/A,#N/A,FALSE,"Tickmarks"}</definedName>
    <definedName name="aging" hidden="1">{#N/A,#N/A,FALSE,"Aging Summary";#N/A,#N/A,FALSE,"Ratio Analysis";#N/A,#N/A,FALSE,"Test 120 Day Accts";#N/A,#N/A,FALSE,"Tickmarks"}</definedName>
    <definedName name="AGXP">'[41]C. Input'!$F$201</definedName>
    <definedName name="aircdy" localSheetId="17">#REF!</definedName>
    <definedName name="aircdy">#REF!</definedName>
    <definedName name="aircgrtm1" localSheetId="9">[16]AIRC!#REF!</definedName>
    <definedName name="aircgrtm1" localSheetId="17">[17]AIRC!#REF!</definedName>
    <definedName name="aircgrtm1">[17]AIRC!#REF!</definedName>
    <definedName name="aircgrtm2" localSheetId="9">[16]AIRC!#REF!</definedName>
    <definedName name="aircgrtm2" localSheetId="17">[17]AIRC!#REF!</definedName>
    <definedName name="aircgrtm2">[17]AIRC!#REF!</definedName>
    <definedName name="aircgrtm3" localSheetId="9">[16]AIRC!#REF!</definedName>
    <definedName name="aircgrtm3">[17]AIRC!#REF!</definedName>
    <definedName name="aircgrtm4" localSheetId="9">[16]AIRC!#REF!</definedName>
    <definedName name="aircgrtm4">[17]AIRC!#REF!</definedName>
    <definedName name="aircqre" localSheetId="9">[16]AIRC!$C$15</definedName>
    <definedName name="aircqre">[17]AIRC!$C$15</definedName>
    <definedName name="aircqrelabel" localSheetId="9">[16]AIRC!$B$15</definedName>
    <definedName name="aircqrelabel">[17]AIRC!$B$15</definedName>
    <definedName name="airctitle" localSheetId="9">[16]AIRC!$A$1</definedName>
    <definedName name="airctitle">[17]AIRC!$A$1</definedName>
    <definedName name="airctm1" localSheetId="9">[16]AIRC!#REF!</definedName>
    <definedName name="airctm1">[17]AIRC!#REF!</definedName>
    <definedName name="airctm2" localSheetId="9">[16]AIRC!#REF!</definedName>
    <definedName name="airctm2">[17]AIRC!#REF!</definedName>
    <definedName name="airctm3" localSheetId="9">[16]AIRC!#REF!</definedName>
    <definedName name="airctm3">[17]AIRC!#REF!</definedName>
    <definedName name="airctm4" localSheetId="9">[16]AIRC!#REF!</definedName>
    <definedName name="airctm4">[17]AIRC!#REF!</definedName>
    <definedName name="ALERT1" localSheetId="17">#REF!</definedName>
    <definedName name="ALERT1">#REF!</definedName>
    <definedName name="ALERT2" localSheetId="17">#REF!</definedName>
    <definedName name="ALERT2">#REF!</definedName>
    <definedName name="ALERT3" localSheetId="17">#REF!</definedName>
    <definedName name="ALERT3">#REF!</definedName>
    <definedName name="Alignment" hidden="1">"a1"</definedName>
    <definedName name="ALL_QRES" localSheetId="9">[16]Sens_QRE_Factor!$D$8:$R$98</definedName>
    <definedName name="ALL_QRES">[17]Sens_QRE_Factor!$D$8:$R$98</definedName>
    <definedName name="ALL_QRES0.75" localSheetId="9">'[16]QRE Charts'!$E$365</definedName>
    <definedName name="ALL_QRES0.75">'[17]QRE Charts'!$E$365</definedName>
    <definedName name="ALL_QRES0.80" localSheetId="9">'[16]QRE Charts'!$F$365</definedName>
    <definedName name="ALL_QRES0.80">'[17]QRE Charts'!$F$365</definedName>
    <definedName name="ALL_QRES0.85" localSheetId="9">'[16]QRE Charts'!$G$365</definedName>
    <definedName name="ALL_QRES0.85">'[17]QRE Charts'!$G$365</definedName>
    <definedName name="ALL_QRES0.90" localSheetId="9">'[16]QRE Charts'!$H$365</definedName>
    <definedName name="ALL_QRES0.90">'[17]QRE Charts'!$H$365</definedName>
    <definedName name="ALL_QRES0.95" localSheetId="9">'[16]QRE Charts'!$I$365</definedName>
    <definedName name="ALL_QRES0.95">'[17]QRE Charts'!$I$365</definedName>
    <definedName name="ALL_QRES1.00" localSheetId="9">'[16]QRE Charts'!$J$365</definedName>
    <definedName name="ALL_QRES1.00">'[17]QRE Charts'!$J$365</definedName>
    <definedName name="ALL_QRES1.05" localSheetId="9">'[16]QRE Charts'!$K$365</definedName>
    <definedName name="ALL_QRES1.05">'[17]QRE Charts'!$K$365</definedName>
    <definedName name="ALL_QRES1.10" localSheetId="9">'[16]QRE Charts'!$L$365</definedName>
    <definedName name="ALL_QRES1.10">'[17]QRE Charts'!$L$365</definedName>
    <definedName name="ALL_QRES1.15" localSheetId="9">'[16]QRE Charts'!$M$365</definedName>
    <definedName name="ALL_QRES1.15">'[17]QRE Charts'!$M$365</definedName>
    <definedName name="ALL_QRES1.20" localSheetId="9">'[16]QRE Charts'!$N$365</definedName>
    <definedName name="ALL_QRES1.20">'[17]QRE Charts'!$N$365</definedName>
    <definedName name="ALL_QRES1.25" localSheetId="9">'[16]QRE Charts'!$O$365</definedName>
    <definedName name="ALL_QRES1.25">'[17]QRE Charts'!$O$365</definedName>
    <definedName name="ALL_SENS_FACT" localSheetId="17">#REF!</definedName>
    <definedName name="ALL_SENS_FACT">#REF!</definedName>
    <definedName name="AllASS">[46]ALL!$B$25</definedName>
    <definedName name="ALLCGI">[46]ALL!$D$25</definedName>
    <definedName name="ALLOC" localSheetId="17">#REF!</definedName>
    <definedName name="ALLOC">#REF!</definedName>
    <definedName name="Allocator.gross.plant">'[47]Appendix A'!$H$30</definedName>
    <definedName name="Allocator.net.plant">'[47]Appendix A'!$H$33</definedName>
    <definedName name="Allocator.wages.salary">'[47]Appendix A'!$H$18</definedName>
    <definedName name="ALLOW" localSheetId="17">#REF!</definedName>
    <definedName name="ALLOW">#REF!</definedName>
    <definedName name="Allow_for_Funds_Used_During_Const." localSheetId="17">#REF!</definedName>
    <definedName name="Allow_for_Funds_Used_During_Const.">#REF!</definedName>
    <definedName name="ALLRD">[46]ALL!$C$25</definedName>
    <definedName name="ALLSKP">[46]ALL!$E$25</definedName>
    <definedName name="ALLYRS_MESSAGE" localSheetId="17">#REF!</definedName>
    <definedName name="ALLYRS_MESSAGE">#REF!</definedName>
    <definedName name="ALOC" localSheetId="17">#REF!</definedName>
    <definedName name="ALOC">#REF!</definedName>
    <definedName name="ALOC_2">#REF!</definedName>
    <definedName name="alsdfa" localSheetId="21" hidden="1">{#N/A,#N/A,FALSE,"Monthly SAIFI";#N/A,#N/A,FALSE,"Yearly SAIFI";#N/A,#N/A,FALSE,"Monthly CAIDI";#N/A,#N/A,FALSE,"Yearly CAIDI";#N/A,#N/A,FALSE,"Monthly SAIDI";#N/A,#N/A,FALSE,"Yearly SAIDI";#N/A,#N/A,FALSE,"Monthly MAIFI";#N/A,#N/A,FALSE,"Yearly MAIFI";#N/A,#N/A,FALSE,"Monthly Cust &gt;=4 Int"}</definedName>
    <definedName name="alsdfa" localSheetId="9" hidden="1">{#N/A,#N/A,FALSE,"Monthly SAIFI";#N/A,#N/A,FALSE,"Yearly SAIFI";#N/A,#N/A,FALSE,"Monthly CAIDI";#N/A,#N/A,FALSE,"Yearly CAIDI";#N/A,#N/A,FALSE,"Monthly SAIDI";#N/A,#N/A,FALSE,"Yearly SAIDI";#N/A,#N/A,FALSE,"Monthly MAIFI";#N/A,#N/A,FALSE,"Yearly MAIFI";#N/A,#N/A,FALSE,"Monthly Cust &gt;=4 Int"}</definedName>
    <definedName name="alsdfa" localSheetId="15" hidden="1">{#N/A,#N/A,FALSE,"Monthly SAIFI";#N/A,#N/A,FALSE,"Yearly SAIFI";#N/A,#N/A,FALSE,"Monthly CAIDI";#N/A,#N/A,FALSE,"Yearly CAIDI";#N/A,#N/A,FALSE,"Monthly SAIDI";#N/A,#N/A,FALSE,"Yearly SAIDI";#N/A,#N/A,FALSE,"Monthly MAIFI";#N/A,#N/A,FALSE,"Yearly MAIFI";#N/A,#N/A,FALSE,"Monthly Cust &gt;=4 Int"}</definedName>
    <definedName name="alsdfa" localSheetId="16" hidden="1">{#N/A,#N/A,FALSE,"Monthly SAIFI";#N/A,#N/A,FALSE,"Yearly SAIFI";#N/A,#N/A,FALSE,"Monthly CAIDI";#N/A,#N/A,FALSE,"Yearly CAIDI";#N/A,#N/A,FALSE,"Monthly SAIDI";#N/A,#N/A,FALSE,"Yearly SAIDI";#N/A,#N/A,FALSE,"Monthly MAIFI";#N/A,#N/A,FALSE,"Yearly MAIFI";#N/A,#N/A,FALSE,"Monthly Cust &gt;=4 Int"}</definedName>
    <definedName name="alsdfa" localSheetId="14" hidden="1">{#N/A,#N/A,FALSE,"Monthly SAIFI";#N/A,#N/A,FALSE,"Yearly SAIFI";#N/A,#N/A,FALSE,"Monthly CAIDI";#N/A,#N/A,FALSE,"Yearly CAIDI";#N/A,#N/A,FALSE,"Monthly SAIDI";#N/A,#N/A,FALSE,"Yearly SAIDI";#N/A,#N/A,FALSE,"Monthly MAIFI";#N/A,#N/A,FALSE,"Yearly MAIFI";#N/A,#N/A,FALSE,"Monthly Cust &gt;=4 Int"}</definedName>
    <definedName name="alsdfa" localSheetId="17" hidden="1">{#N/A,#N/A,FALSE,"Monthly SAIFI";#N/A,#N/A,FALSE,"Yearly SAIFI";#N/A,#N/A,FALSE,"Monthly CAIDI";#N/A,#N/A,FALSE,"Yearly CAIDI";#N/A,#N/A,FALSE,"Monthly SAIDI";#N/A,#N/A,FALSE,"Yearly SAIDI";#N/A,#N/A,FALSE,"Monthly MAIFI";#N/A,#N/A,FALSE,"Yearly MAIFI";#N/A,#N/A,FALSE,"Monthly Cust &gt;=4 Int"}</definedName>
    <definedName name="alsdfa" hidden="1">{#N/A,#N/A,FALSE,"Monthly SAIFI";#N/A,#N/A,FALSE,"Yearly SAIFI";#N/A,#N/A,FALSE,"Monthly CAIDI";#N/A,#N/A,FALSE,"Yearly CAIDI";#N/A,#N/A,FALSE,"Monthly SAIDI";#N/A,#N/A,FALSE,"Yearly SAIDI";#N/A,#N/A,FALSE,"Monthly MAIFI";#N/A,#N/A,FALSE,"Yearly MAIFI";#N/A,#N/A,FALSE,"Monthly Cust &gt;=4 Int"}</definedName>
    <definedName name="ALTMIN" localSheetId="9">[48]Pepco!#REF!</definedName>
    <definedName name="ALTMIN" localSheetId="17">[49]Pepco!#REF!</definedName>
    <definedName name="ALTMIN">[49]Pepco!#REF!</definedName>
    <definedName name="AMERICA" localSheetId="17">#REF!</definedName>
    <definedName name="AMERICA">#REF!</definedName>
    <definedName name="AMOR_BOM" localSheetId="17">#REF!</definedName>
    <definedName name="AMOR_BOM">#REF!</definedName>
    <definedName name="AMOR_EOM" localSheetId="17">#REF!</definedName>
    <definedName name="AMOR_EOM">#REF!</definedName>
    <definedName name="AMORT">#REF!</definedName>
    <definedName name="Amort_04">'[41]D.16.1.2 Table B 2004'!$A$24:$U$35</definedName>
    <definedName name="Amort_05">'[41]D.16.1.3 Table B 2005'!$A$24:$U$36</definedName>
    <definedName name="Amort_06">'[41]D.16.1.4 Table B 2006'!$A$24:$U$37</definedName>
    <definedName name="Amort_07">'[41]D.16.1.5 Table B 2007'!$A$24:$U$38</definedName>
    <definedName name="Amort_08">'[41]D.16.1.6 Table B 2008'!$A$24:$U$39</definedName>
    <definedName name="Amort_09">'[41]D.16.1.7 Table B 2009'!$A$24:$U$39</definedName>
    <definedName name="Amort_10">'[41]D.16.1.8 Table B 2010'!$A$24:$U$39</definedName>
    <definedName name="Amort_11">'[41]D.16.1.9 Table B 2011'!$A$24:$U$39</definedName>
    <definedName name="Amort_12">'[41]D.16.1.10 Table B 2012'!$A$24:$U$39</definedName>
    <definedName name="Amortization___Other_Assets" localSheetId="17">#REF!</definedName>
    <definedName name="Amortization___Other_Assets">#REF!</definedName>
    <definedName name="AMOUNT" localSheetId="17">#REF!</definedName>
    <definedName name="AMOUNT">#REF!</definedName>
    <definedName name="ANNSUM" localSheetId="17">#REF!</definedName>
    <definedName name="ANNSUM">#REF!</definedName>
    <definedName name="Annualization_Rate">#REF!</definedName>
    <definedName name="anscount" hidden="1">1</definedName>
    <definedName name="AO.print" localSheetId="17">#REF!</definedName>
    <definedName name="AO.print">#REF!</definedName>
    <definedName name="APA" localSheetId="17">#REF!</definedName>
    <definedName name="APA">#REF!</definedName>
    <definedName name="APN" localSheetId="9">'[50]Gas Ferc 2 2003'!$V$2</definedName>
    <definedName name="APN">'[51]Gas Ferc 2 2003'!$V$2</definedName>
    <definedName name="APR" localSheetId="9">[52]load!#REF!</definedName>
    <definedName name="APR" localSheetId="17">[53]load!#REF!</definedName>
    <definedName name="APR">[53]load!#REF!</definedName>
    <definedName name="APR_13_WRKSHT_SUM" localSheetId="17">#REF!</definedName>
    <definedName name="APR_13_WRKSHT_SUM">#REF!</definedName>
    <definedName name="apr2pre" localSheetId="17">#REF!</definedName>
    <definedName name="apr2pre">#REF!</definedName>
    <definedName name="ARB_04">'[41]D.16.1.2 Table B 2004'!$A$39:$U$50</definedName>
    <definedName name="ARB_05">'[41]D.16.1.3 Table B 2005'!$A$40:$U$52</definedName>
    <definedName name="ARB_06">'[41]D.16.1.4 Table B 2006'!$A$41:$U$54</definedName>
    <definedName name="ARB_07">'[41]D.16.1.5 Table B 2007'!$A$42:$U$56</definedName>
    <definedName name="ARB_08">'[41]D.16.1.6 Table B 2008'!$A$43:$U$58</definedName>
    <definedName name="ARB_09">'[41]D.16.1.7 Table B 2009'!$A$43:$U$58</definedName>
    <definedName name="ARB_10">'[41]D.16.1.8 Table B 2010'!$A$43:$U$58</definedName>
    <definedName name="ARB_11">'[41]D.16.1.9 Table B 2011'!$A$43:$U$58</definedName>
    <definedName name="AREA">#N/A</definedName>
    <definedName name="AS" localSheetId="9">{"'Metretek HTML'!$A$7:$W$42"}</definedName>
    <definedName name="AS" localSheetId="15">{"'Metretek HTML'!$A$7:$W$42"}</definedName>
    <definedName name="AS" localSheetId="16">{"'Metretek HTML'!$A$7:$W$42"}</definedName>
    <definedName name="AS" localSheetId="17">{"'Metretek HTML'!$A$7:$W$42"}</definedName>
    <definedName name="AS">{"'Metretek HTML'!$A$7:$W$42"}</definedName>
    <definedName name="AS2DocOpenMode" hidden="1">"AS2DocumentEdit"</definedName>
    <definedName name="ASD">#REF!</definedName>
    <definedName name="ASD_LEXTERNAL">#REF!</definedName>
    <definedName name="asda" localSheetId="9">[48]Pepco!#REF!</definedName>
    <definedName name="asda" localSheetId="17">[49]Pepco!#REF!</definedName>
    <definedName name="asda">[49]Pepco!#REF!</definedName>
    <definedName name="asdf" localSheetId="21" hidden="1">{#N/A,#N/A,FALSE,"Monthly SAIFI";#N/A,#N/A,FALSE,"Yearly SAIFI";#N/A,#N/A,FALSE,"Monthly CAIDI";#N/A,#N/A,FALSE,"Yearly CAIDI";#N/A,#N/A,FALSE,"Monthly SAIDI";#N/A,#N/A,FALSE,"Yearly SAIDI";#N/A,#N/A,FALSE,"Monthly MAIFI";#N/A,#N/A,FALSE,"Yearly MAIFI";#N/A,#N/A,FALSE,"Monthly Cust &gt;=4 Int"}</definedName>
    <definedName name="asdf" localSheetId="9" hidden="1">{#N/A,#N/A,FALSE,"Monthly SAIFI";#N/A,#N/A,FALSE,"Yearly SAIFI";#N/A,#N/A,FALSE,"Monthly CAIDI";#N/A,#N/A,FALSE,"Yearly CAIDI";#N/A,#N/A,FALSE,"Monthly SAIDI";#N/A,#N/A,FALSE,"Yearly SAIDI";#N/A,#N/A,FALSE,"Monthly MAIFI";#N/A,#N/A,FALSE,"Yearly MAIFI";#N/A,#N/A,FALSE,"Monthly Cust &gt;=4 Int"}</definedName>
    <definedName name="asdf" localSheetId="15" hidden="1">{#N/A,#N/A,FALSE,"Monthly SAIFI";#N/A,#N/A,FALSE,"Yearly SAIFI";#N/A,#N/A,FALSE,"Monthly CAIDI";#N/A,#N/A,FALSE,"Yearly CAIDI";#N/A,#N/A,FALSE,"Monthly SAIDI";#N/A,#N/A,FALSE,"Yearly SAIDI";#N/A,#N/A,FALSE,"Monthly MAIFI";#N/A,#N/A,FALSE,"Yearly MAIFI";#N/A,#N/A,FALSE,"Monthly Cust &gt;=4 Int"}</definedName>
    <definedName name="asdf" localSheetId="16" hidden="1">{#N/A,#N/A,FALSE,"Monthly SAIFI";#N/A,#N/A,FALSE,"Yearly SAIFI";#N/A,#N/A,FALSE,"Monthly CAIDI";#N/A,#N/A,FALSE,"Yearly CAIDI";#N/A,#N/A,FALSE,"Monthly SAIDI";#N/A,#N/A,FALSE,"Yearly SAIDI";#N/A,#N/A,FALSE,"Monthly MAIFI";#N/A,#N/A,FALSE,"Yearly MAIFI";#N/A,#N/A,FALSE,"Monthly Cust &gt;=4 Int"}</definedName>
    <definedName name="asdf" localSheetId="14" hidden="1">{#N/A,#N/A,FALSE,"Monthly SAIFI";#N/A,#N/A,FALSE,"Yearly SAIFI";#N/A,#N/A,FALSE,"Monthly CAIDI";#N/A,#N/A,FALSE,"Yearly CAIDI";#N/A,#N/A,FALSE,"Monthly SAIDI";#N/A,#N/A,FALSE,"Yearly SAIDI";#N/A,#N/A,FALSE,"Monthly MAIFI";#N/A,#N/A,FALSE,"Yearly MAIFI";#N/A,#N/A,FALSE,"Monthly Cust &gt;=4 Int"}</definedName>
    <definedName name="asdf" localSheetId="17" hidden="1">{#N/A,#N/A,FALSE,"Monthly SAIFI";#N/A,#N/A,FALSE,"Yearly SAIFI";#N/A,#N/A,FALSE,"Monthly CAIDI";#N/A,#N/A,FALSE,"Yearly CAIDI";#N/A,#N/A,FALSE,"Monthly SAIDI";#N/A,#N/A,FALSE,"Yearly SAIDI";#N/A,#N/A,FALSE,"Monthly MAIFI";#N/A,#N/A,FALSE,"Yearly MAIFI";#N/A,#N/A,FALSE,"Monthly Cust &gt;=4 Int"}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localSheetId="21" hidden="1">{#N/A,#N/A,FALSE,"Monthly SAIFI";#N/A,#N/A,FALSE,"Yearly SAIFI";#N/A,#N/A,FALSE,"Monthly CAIDI";#N/A,#N/A,FALSE,"Yearly CAIDI";#N/A,#N/A,FALSE,"Monthly SAIDI";#N/A,#N/A,FALSE,"Yearly SAIDI";#N/A,#N/A,FALSE,"Monthly MAIFI";#N/A,#N/A,FALSE,"Yearly MAIFI";#N/A,#N/A,FALSE,"Monthly Cust &gt;=4 Int"}</definedName>
    <definedName name="asdfasdfasdfasdfsdfa" localSheetId="9" hidden="1">{#N/A,#N/A,FALSE,"Monthly SAIFI";#N/A,#N/A,FALSE,"Yearly SAIFI";#N/A,#N/A,FALSE,"Monthly CAIDI";#N/A,#N/A,FALSE,"Yearly CAIDI";#N/A,#N/A,FALSE,"Monthly SAIDI";#N/A,#N/A,FALSE,"Yearly SAIDI";#N/A,#N/A,FALSE,"Monthly MAIFI";#N/A,#N/A,FALSE,"Yearly MAIFI";#N/A,#N/A,FALSE,"Monthly Cust &gt;=4 Int"}</definedName>
    <definedName name="asdfasdfasdfasdfsdfa" localSheetId="15" hidden="1">{#N/A,#N/A,FALSE,"Monthly SAIFI";#N/A,#N/A,FALSE,"Yearly SAIFI";#N/A,#N/A,FALSE,"Monthly CAIDI";#N/A,#N/A,FALSE,"Yearly CAIDI";#N/A,#N/A,FALSE,"Monthly SAIDI";#N/A,#N/A,FALSE,"Yearly SAIDI";#N/A,#N/A,FALSE,"Monthly MAIFI";#N/A,#N/A,FALSE,"Yearly MAIFI";#N/A,#N/A,FALSE,"Monthly Cust &gt;=4 Int"}</definedName>
    <definedName name="asdfasdfasdfasdfsdfa" localSheetId="16" hidden="1">{#N/A,#N/A,FALSE,"Monthly SAIFI";#N/A,#N/A,FALSE,"Yearly SAIFI";#N/A,#N/A,FALSE,"Monthly CAIDI";#N/A,#N/A,FALSE,"Yearly CAIDI";#N/A,#N/A,FALSE,"Monthly SAIDI";#N/A,#N/A,FALSE,"Yearly SAIDI";#N/A,#N/A,FALSE,"Monthly MAIFI";#N/A,#N/A,FALSE,"Yearly MAIFI";#N/A,#N/A,FALSE,"Monthly Cust &gt;=4 Int"}</definedName>
    <definedName name="asdfasdfasdfasdfsdfa" localSheetId="14" hidden="1">{#N/A,#N/A,FALSE,"Monthly SAIFI";#N/A,#N/A,FALSE,"Yearly SAIFI";#N/A,#N/A,FALSE,"Monthly CAIDI";#N/A,#N/A,FALSE,"Yearly CAIDI";#N/A,#N/A,FALSE,"Monthly SAIDI";#N/A,#N/A,FALSE,"Yearly SAIDI";#N/A,#N/A,FALSE,"Monthly MAIFI";#N/A,#N/A,FALSE,"Yearly MAIFI";#N/A,#N/A,FALSE,"Monthly Cust &gt;=4 Int"}</definedName>
    <definedName name="asdfasdfasdfasdfsdfa" localSheetId="17"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localSheetId="21" hidden="1">{#N/A,#N/A,FALSE,"Monthly SAIFI";#N/A,#N/A,FALSE,"Yearly SAIFI";#N/A,#N/A,FALSE,"Monthly CAIDI";#N/A,#N/A,FALSE,"Yearly CAIDI";#N/A,#N/A,FALSE,"Monthly SAIDI";#N/A,#N/A,FALSE,"Yearly SAIDI";#N/A,#N/A,FALSE,"Monthly MAIFI";#N/A,#N/A,FALSE,"Yearly MAIFI";#N/A,#N/A,FALSE,"Monthly Cust &gt;=4 Int"}</definedName>
    <definedName name="ashaita" localSheetId="9" hidden="1">{#N/A,#N/A,FALSE,"Monthly SAIFI";#N/A,#N/A,FALSE,"Yearly SAIFI";#N/A,#N/A,FALSE,"Monthly CAIDI";#N/A,#N/A,FALSE,"Yearly CAIDI";#N/A,#N/A,FALSE,"Monthly SAIDI";#N/A,#N/A,FALSE,"Yearly SAIDI";#N/A,#N/A,FALSE,"Monthly MAIFI";#N/A,#N/A,FALSE,"Yearly MAIFI";#N/A,#N/A,FALSE,"Monthly Cust &gt;=4 Int"}</definedName>
    <definedName name="ashaita" localSheetId="15" hidden="1">{#N/A,#N/A,FALSE,"Monthly SAIFI";#N/A,#N/A,FALSE,"Yearly SAIFI";#N/A,#N/A,FALSE,"Monthly CAIDI";#N/A,#N/A,FALSE,"Yearly CAIDI";#N/A,#N/A,FALSE,"Monthly SAIDI";#N/A,#N/A,FALSE,"Yearly SAIDI";#N/A,#N/A,FALSE,"Monthly MAIFI";#N/A,#N/A,FALSE,"Yearly MAIFI";#N/A,#N/A,FALSE,"Monthly Cust &gt;=4 Int"}</definedName>
    <definedName name="ashaita" localSheetId="16" hidden="1">{#N/A,#N/A,FALSE,"Monthly SAIFI";#N/A,#N/A,FALSE,"Yearly SAIFI";#N/A,#N/A,FALSE,"Monthly CAIDI";#N/A,#N/A,FALSE,"Yearly CAIDI";#N/A,#N/A,FALSE,"Monthly SAIDI";#N/A,#N/A,FALSE,"Yearly SAIDI";#N/A,#N/A,FALSE,"Monthly MAIFI";#N/A,#N/A,FALSE,"Yearly MAIFI";#N/A,#N/A,FALSE,"Monthly Cust &gt;=4 Int"}</definedName>
    <definedName name="ashaita" localSheetId="14" hidden="1">{#N/A,#N/A,FALSE,"Monthly SAIFI";#N/A,#N/A,FALSE,"Yearly SAIFI";#N/A,#N/A,FALSE,"Monthly CAIDI";#N/A,#N/A,FALSE,"Yearly CAIDI";#N/A,#N/A,FALSE,"Monthly SAIDI";#N/A,#N/A,FALSE,"Yearly SAIDI";#N/A,#N/A,FALSE,"Monthly MAIFI";#N/A,#N/A,FALSE,"Yearly MAIFI";#N/A,#N/A,FALSE,"Monthly Cust &gt;=4 Int"}</definedName>
    <definedName name="ashaita" localSheetId="17"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OFDATE" localSheetId="17">#REF!</definedName>
    <definedName name="ASOFDATE">#REF!</definedName>
    <definedName name="AsOfMonthText">[54]Input!$B$6</definedName>
    <definedName name="assd" localSheetId="21" hidden="1">{#N/A,#N/A,FALSE,"Monthly SAIFI";#N/A,#N/A,FALSE,"Yearly SAIFI";#N/A,#N/A,FALSE,"Monthly CAIDI";#N/A,#N/A,FALSE,"Yearly CAIDI";#N/A,#N/A,FALSE,"Monthly SAIDI";#N/A,#N/A,FALSE,"Yearly SAIDI";#N/A,#N/A,FALSE,"Monthly MAIFI";#N/A,#N/A,FALSE,"Yearly MAIFI";#N/A,#N/A,FALSE,"Monthly Cust &gt;=4 Int"}</definedName>
    <definedName name="assd" localSheetId="9" hidden="1">{#N/A,#N/A,FALSE,"Monthly SAIFI";#N/A,#N/A,FALSE,"Yearly SAIFI";#N/A,#N/A,FALSE,"Monthly CAIDI";#N/A,#N/A,FALSE,"Yearly CAIDI";#N/A,#N/A,FALSE,"Monthly SAIDI";#N/A,#N/A,FALSE,"Yearly SAIDI";#N/A,#N/A,FALSE,"Monthly MAIFI";#N/A,#N/A,FALSE,"Yearly MAIFI";#N/A,#N/A,FALSE,"Monthly Cust &gt;=4 Int"}</definedName>
    <definedName name="assd" localSheetId="15" hidden="1">{#N/A,#N/A,FALSE,"Monthly SAIFI";#N/A,#N/A,FALSE,"Yearly SAIFI";#N/A,#N/A,FALSE,"Monthly CAIDI";#N/A,#N/A,FALSE,"Yearly CAIDI";#N/A,#N/A,FALSE,"Monthly SAIDI";#N/A,#N/A,FALSE,"Yearly SAIDI";#N/A,#N/A,FALSE,"Monthly MAIFI";#N/A,#N/A,FALSE,"Yearly MAIFI";#N/A,#N/A,FALSE,"Monthly Cust &gt;=4 Int"}</definedName>
    <definedName name="assd" localSheetId="16" hidden="1">{#N/A,#N/A,FALSE,"Monthly SAIFI";#N/A,#N/A,FALSE,"Yearly SAIFI";#N/A,#N/A,FALSE,"Monthly CAIDI";#N/A,#N/A,FALSE,"Yearly CAIDI";#N/A,#N/A,FALSE,"Monthly SAIDI";#N/A,#N/A,FALSE,"Yearly SAIDI";#N/A,#N/A,FALSE,"Monthly MAIFI";#N/A,#N/A,FALSE,"Yearly MAIFI";#N/A,#N/A,FALSE,"Monthly Cust &gt;=4 Int"}</definedName>
    <definedName name="assd" localSheetId="14" hidden="1">{#N/A,#N/A,FALSE,"Monthly SAIFI";#N/A,#N/A,FALSE,"Yearly SAIFI";#N/A,#N/A,FALSE,"Monthly CAIDI";#N/A,#N/A,FALSE,"Yearly CAIDI";#N/A,#N/A,FALSE,"Monthly SAIDI";#N/A,#N/A,FALSE,"Yearly SAIDI";#N/A,#N/A,FALSE,"Monthly MAIFI";#N/A,#N/A,FALSE,"Yearly MAIFI";#N/A,#N/A,FALSE,"Monthly Cust &gt;=4 Int"}</definedName>
    <definedName name="assd" localSheetId="17" hidden="1">{#N/A,#N/A,FALSE,"Monthly SAIFI";#N/A,#N/A,FALSE,"Yearly SAIFI";#N/A,#N/A,FALSE,"Monthly CAIDI";#N/A,#N/A,FALSE,"Yearly CAIDI";#N/A,#N/A,FALSE,"Monthly SAIDI";#N/A,#N/A,FALSE,"Yearly SAIDI";#N/A,#N/A,FALSE,"Monthly MAIFI";#N/A,#N/A,FALSE,"Yearly MAIFI";#N/A,#N/A,FALSE,"Monthly Cust &gt;=4 Int"}</definedName>
    <definedName name="assd" hidden="1">{#N/A,#N/A,FALSE,"Monthly SAIFI";#N/A,#N/A,FALSE,"Yearly SAIFI";#N/A,#N/A,FALSE,"Monthly CAIDI";#N/A,#N/A,FALSE,"Yearly CAIDI";#N/A,#N/A,FALSE,"Monthly SAIDI";#N/A,#N/A,FALSE,"Yearly SAIDI";#N/A,#N/A,FALSE,"Monthly MAIFI";#N/A,#N/A,FALSE,"Yearly MAIFI";#N/A,#N/A,FALSE,"Monthly Cust &gt;=4 Int"}</definedName>
    <definedName name="ASSET">#REF!</definedName>
    <definedName name="Asset_Retirement_Obligations" localSheetId="17">#REF!</definedName>
    <definedName name="Asset_Retirement_Obligations">#REF!</definedName>
    <definedName name="ASSET_SALES__input" localSheetId="17">#REF!</definedName>
    <definedName name="ASSET_SALES__input">#REF!</definedName>
    <definedName name="ASSET_SHEET">#REF!</definedName>
    <definedName name="Assets_from_Risk_Mgt___Trading">#REF!</definedName>
    <definedName name="Assets_from_Risk_Mgt___Trading___Current">#REF!</definedName>
    <definedName name="Assets_Held_for_Sale">#REF!</definedName>
    <definedName name="Assets_Held_for_Sale_YR_2005" localSheetId="17">'[55]Aday IS DECo &amp; Other'!#REF!</definedName>
    <definedName name="Assets_Held_for_Sale_YR_2005">'[55]Aday IS DECo &amp; Other'!#REF!</definedName>
    <definedName name="Assets_Held_for_Sale_YR_2006" localSheetId="17">'[55]Aday IS DECo &amp; Other'!#REF!</definedName>
    <definedName name="Assets_Held_for_Sale_YR_2006">'[55]Aday IS DECo &amp; Other'!#REF!</definedName>
    <definedName name="Assets_Held_for_Sale_YR_2007" localSheetId="17">'[55]Aday IS DECo &amp; Other'!#REF!</definedName>
    <definedName name="Assets_Held_for_Sale_YR_2007">'[55]Aday IS DECo &amp; Other'!#REF!</definedName>
    <definedName name="Assets_Held_for_Sale_YR_2008" localSheetId="17">'[55]Aday IS DECo &amp; Other'!#REF!</definedName>
    <definedName name="Assets_Held_for_Sale_YR_2008">'[55]Aday IS DECo &amp; Other'!#REF!</definedName>
    <definedName name="ASSUMPT" localSheetId="17">#REF!</definedName>
    <definedName name="ASSUMPT">#REF!</definedName>
    <definedName name="AUG" localSheetId="17">#REF!</definedName>
    <definedName name="AUG">#REF!</definedName>
    <definedName name="AV.FM.1..adjusted..print" localSheetId="17">#REF!</definedName>
    <definedName name="AV.FM.1..adjusted..print">#REF!</definedName>
    <definedName name="AV.FM.1.print">#REF!</definedName>
    <definedName name="AVG">#REF!</definedName>
    <definedName name="avoidint">"V2001-12-31"</definedName>
    <definedName name="az" localSheetId="9">{"'Metretek HTML'!$A$7:$W$42"}</definedName>
    <definedName name="az" localSheetId="15">{"'Metretek HTML'!$A$7:$W$42"}</definedName>
    <definedName name="az" localSheetId="16">{"'Metretek HTML'!$A$7:$W$42"}</definedName>
    <definedName name="az" localSheetId="17">{"'Metretek HTML'!$A$7:$W$42"}</definedName>
    <definedName name="az">{"'Metretek HTML'!$A$7:$W$42"}</definedName>
    <definedName name="B">#REF!</definedName>
    <definedName name="b_u_10" localSheetId="9">'[16]QRE''s'!$A$39:$IV$94</definedName>
    <definedName name="b_u_10">'[17]QRE''s'!$A$39:$IV$94</definedName>
    <definedName name="b_u_11" localSheetId="9">'[16]QRE''s'!$A$43:$IV$94</definedName>
    <definedName name="b_u_11">'[17]QRE''s'!$A$43:$IV$94</definedName>
    <definedName name="b_u_12" localSheetId="9">'[16]QRE''s'!$A$47:$IV$94</definedName>
    <definedName name="b_u_12">'[17]QRE''s'!$A$47:$IV$94</definedName>
    <definedName name="b_u_13" localSheetId="9">'[16]QRE''s'!$A$51:$IV$94</definedName>
    <definedName name="b_u_13">'[17]QRE''s'!$A$51:$IV$94</definedName>
    <definedName name="b_u_14" localSheetId="9">'[16]QRE''s'!$A$55:$IV$94</definedName>
    <definedName name="b_u_14">'[17]QRE''s'!$A$55:$IV$94</definedName>
    <definedName name="b_u_15" localSheetId="9">'[16]QRE''s'!$A$59:$IV$94</definedName>
    <definedName name="b_u_15">'[17]QRE''s'!$A$59:$IV$94</definedName>
    <definedName name="b_u_16" localSheetId="9">'[16]QRE''s'!$A$63:$IV$94</definedName>
    <definedName name="b_u_16">'[17]QRE''s'!$A$63:$IV$94</definedName>
    <definedName name="b_u_17" localSheetId="9">'[16]QRE''s'!$A$67:$IV$94</definedName>
    <definedName name="b_u_17">'[17]QRE''s'!$A$67:$IV$94</definedName>
    <definedName name="b_u_18" localSheetId="9">'[16]QRE''s'!$A$71:$IV$94</definedName>
    <definedName name="b_u_18">'[17]QRE''s'!$A$71:$IV$94</definedName>
    <definedName name="b_u_19" localSheetId="9">'[16]QRE''s'!$A$75:$IV$94</definedName>
    <definedName name="b_u_19">'[17]QRE''s'!$A$75:$IV$94</definedName>
    <definedName name="b_u_2" localSheetId="9">'[16]QRE''s'!$A$11:$IV$94</definedName>
    <definedName name="b_u_2">'[17]QRE''s'!$A$11:$IV$94</definedName>
    <definedName name="b_u_20" localSheetId="9">'[16]QRE''s'!$A$79:$IV$94</definedName>
    <definedName name="b_u_20">'[17]QRE''s'!$A$79:$IV$94</definedName>
    <definedName name="b_u_21" localSheetId="9">'[16]QRE''s'!$A$83:$IV$94</definedName>
    <definedName name="b_u_21">'[17]QRE''s'!$A$83:$IV$94</definedName>
    <definedName name="b_u_22" localSheetId="9">'[16]QRE''s'!$A$87:$IV$94</definedName>
    <definedName name="b_u_22">'[17]QRE''s'!$A$87:$IV$94</definedName>
    <definedName name="b_u_23" localSheetId="9">'[16]QRE''s'!$A$91:$IV$94</definedName>
    <definedName name="b_u_23">'[17]QRE''s'!$A$91:$IV$94</definedName>
    <definedName name="b_u_3" localSheetId="9">'[16]QRE''s'!$A$11:$IV$94</definedName>
    <definedName name="b_u_3">'[17]QRE''s'!$A$11:$IV$94</definedName>
    <definedName name="b_u_4" localSheetId="9">'[16]QRE''s'!$A$15:$IV$94</definedName>
    <definedName name="b_u_4">'[17]QRE''s'!$A$15:$IV$94</definedName>
    <definedName name="b_u_5" localSheetId="9">'[16]QRE''s'!$A$19:$IV$94</definedName>
    <definedName name="b_u_5">'[17]QRE''s'!$A$19:$IV$94</definedName>
    <definedName name="b_u_6" localSheetId="9">'[16]QRE''s'!$A$23:$IV$94</definedName>
    <definedName name="b_u_6">'[17]QRE''s'!$A$23:$IV$94</definedName>
    <definedName name="b_u_7" localSheetId="9">'[16]QRE''s'!$A$27:$IV$94</definedName>
    <definedName name="b_u_7">'[17]QRE''s'!$A$27:$IV$94</definedName>
    <definedName name="b_u_8" localSheetId="9">'[16]QRE''s'!$A$31:$IV$94</definedName>
    <definedName name="b_u_8">'[17]QRE''s'!$A$31:$IV$94</definedName>
    <definedName name="b_u_9" localSheetId="9">'[16]QRE''s'!$A$35:$IV$94</definedName>
    <definedName name="b_u_9">'[17]QRE''s'!$A$35:$IV$94</definedName>
    <definedName name="BA.print" localSheetId="17">#REF!</definedName>
    <definedName name="BA.print">#REF!</definedName>
    <definedName name="BadErrMsg" localSheetId="17">#REF!</definedName>
    <definedName name="BadErrMsg">#REF!</definedName>
    <definedName name="BAL" localSheetId="17">#REF!</definedName>
    <definedName name="BAL">#REF!</definedName>
    <definedName name="BALANCE" localSheetId="9">'[56]MTHLY BAL.'!$A$6:$O$89</definedName>
    <definedName name="BALANCE">'[57]MTHLY BAL.'!$A$6:$O$89</definedName>
    <definedName name="Balance_Sheet_Assets" localSheetId="17">#REF!</definedName>
    <definedName name="Balance_Sheet_Assets">#REF!</definedName>
    <definedName name="Balance_Sheet_Liabilities___Capital" localSheetId="17">#REF!</definedName>
    <definedName name="Balance_Sheet_Liabilities___Capital">#REF!</definedName>
    <definedName name="BalanceSheet">#REF!</definedName>
    <definedName name="BalanceSheetDates">#REF!</definedName>
    <definedName name="BALBCK">#REF!</definedName>
    <definedName name="BALP">#REF!</definedName>
    <definedName name="BALPBOD">#REF!</definedName>
    <definedName name="Base">#REF!</definedName>
    <definedName name="BASE_DETAIL_QRE" localSheetId="9">[16]Sens_QRE_Factor!$D$8:$H$98</definedName>
    <definedName name="BASE_DETAIL_QRE">[17]Sens_QRE_Factor!$D$8:$H$98</definedName>
    <definedName name="BASE_MESSAGE" localSheetId="17">#REF!</definedName>
    <definedName name="BASE_MESSAGE">#REF!</definedName>
    <definedName name="BASE_QRES" localSheetId="9">[16]Sens_QRE_Factor!$D$8:$H$98</definedName>
    <definedName name="BASE_QRES">[17]Sens_QRE_Factor!$D$8:$H$98</definedName>
    <definedName name="BASE_QRES0.75" localSheetId="9">'[16]QRE Charts'!$E$366</definedName>
    <definedName name="BASE_QRES0.75">'[17]QRE Charts'!$E$366</definedName>
    <definedName name="BASE_QRES0.80" localSheetId="9">'[16]QRE Charts'!$F$366</definedName>
    <definedName name="BASE_QRES0.80">'[17]QRE Charts'!$F$366</definedName>
    <definedName name="BASE_QRES0.85" localSheetId="9">'[16]QRE Charts'!$G$366</definedName>
    <definedName name="BASE_QRES0.85">'[17]QRE Charts'!$G$366</definedName>
    <definedName name="BASE_QRES0.90" localSheetId="9">'[16]QRE Charts'!$H$366</definedName>
    <definedName name="BASE_QRES0.90">'[17]QRE Charts'!$H$366</definedName>
    <definedName name="BASE_QRES0.95" localSheetId="9">'[16]QRE Charts'!$I$366</definedName>
    <definedName name="BASE_QRES0.95">'[17]QRE Charts'!$I$366</definedName>
    <definedName name="BASE_QRES1.00" localSheetId="9">'[16]QRE Charts'!$J$366</definedName>
    <definedName name="BASE_QRES1.00">'[17]QRE Charts'!$J$366</definedName>
    <definedName name="BASE_QRES1.05" localSheetId="9">'[16]QRE Charts'!$K$366</definedName>
    <definedName name="BASE_QRES1.05">'[17]QRE Charts'!$K$366</definedName>
    <definedName name="BASE_QRES1.10" localSheetId="9">'[16]QRE Charts'!$L$366</definedName>
    <definedName name="BASE_QRES1.10">'[17]QRE Charts'!$L$366</definedName>
    <definedName name="BASE_QRES1.15" localSheetId="9">'[16]QRE Charts'!$M$366</definedName>
    <definedName name="BASE_QRES1.15">'[17]QRE Charts'!$M$366</definedName>
    <definedName name="BASE_QRES1.20" localSheetId="9">'[16]QRE Charts'!$N$366</definedName>
    <definedName name="BASE_QRES1.20">'[17]QRE Charts'!$N$366</definedName>
    <definedName name="BASE_QRES1.25" localSheetId="9">'[16]QRE Charts'!$O$366</definedName>
    <definedName name="BASE_QRES1.25">'[17]QRE Charts'!$O$366</definedName>
    <definedName name="BASE_SENS_FACT" localSheetId="17">#REF!</definedName>
    <definedName name="BASE_SENS_FACT">#REF!</definedName>
    <definedName name="BASIC" localSheetId="17">#REF!</definedName>
    <definedName name="BASIC">#REF!</definedName>
    <definedName name="Basic_Data" localSheetId="17">#REF!</definedName>
    <definedName name="Basic_Data">#REF!</definedName>
    <definedName name="Basis_Points" localSheetId="9">[39]Assumptions!$H$15</definedName>
    <definedName name="Basis_Points">[40]Assumptions!$H$15</definedName>
    <definedName name="BB" localSheetId="17">#REF!</definedName>
    <definedName name="BB">#REF!</definedName>
    <definedName name="BB.print" localSheetId="17">#REF!</definedName>
    <definedName name="BB.print">#REF!</definedName>
    <definedName name="bbb" localSheetId="21" hidden="1">{#N/A,#N/A,FALSE,"O&amp;M by processes";#N/A,#N/A,FALSE,"Elec Act vs Bud";#N/A,#N/A,FALSE,"G&amp;A";#N/A,#N/A,FALSE,"BGS";#N/A,#N/A,FALSE,"Res Cost"}</definedName>
    <definedName name="bbb" localSheetId="9" hidden="1">{#N/A,#N/A,FALSE,"O&amp;M by processes";#N/A,#N/A,FALSE,"Elec Act vs Bud";#N/A,#N/A,FALSE,"G&amp;A";#N/A,#N/A,FALSE,"BGS";#N/A,#N/A,FALSE,"Res Cost"}</definedName>
    <definedName name="bbb" localSheetId="15" hidden="1">{#N/A,#N/A,FALSE,"O&amp;M by processes";#N/A,#N/A,FALSE,"Elec Act vs Bud";#N/A,#N/A,FALSE,"G&amp;A";#N/A,#N/A,FALSE,"BGS";#N/A,#N/A,FALSE,"Res Cost"}</definedName>
    <definedName name="bbb" localSheetId="16" hidden="1">{#N/A,#N/A,FALSE,"O&amp;M by processes";#N/A,#N/A,FALSE,"Elec Act vs Bud";#N/A,#N/A,FALSE,"G&amp;A";#N/A,#N/A,FALSE,"BGS";#N/A,#N/A,FALSE,"Res Cost"}</definedName>
    <definedName name="bbb" localSheetId="14" hidden="1">{#N/A,#N/A,FALSE,"O&amp;M by processes";#N/A,#N/A,FALSE,"Elec Act vs Bud";#N/A,#N/A,FALSE,"G&amp;A";#N/A,#N/A,FALSE,"BGS";#N/A,#N/A,FALSE,"Res Cost"}</definedName>
    <definedName name="bbb" localSheetId="17" hidden="1">{#N/A,#N/A,FALSE,"O&amp;M by processes";#N/A,#N/A,FALSE,"Elec Act vs Bud";#N/A,#N/A,FALSE,"G&amp;A";#N/A,#N/A,FALSE,"BGS";#N/A,#N/A,FALSE,"Res Cost"}</definedName>
    <definedName name="bbb" localSheetId="19" hidden="1">{#N/A,#N/A,FALSE,"O&amp;M by processes";#N/A,#N/A,FALSE,"Elec Act vs Bud";#N/A,#N/A,FALSE,"G&amp;A";#N/A,#N/A,FALSE,"BGS";#N/A,#N/A,FALSE,"Res Cost"}</definedName>
    <definedName name="bbb" localSheetId="20" hidden="1">{#N/A,#N/A,FALSE,"O&amp;M by processes";#N/A,#N/A,FALSE,"Elec Act vs Bud";#N/A,#N/A,FALSE,"G&amp;A";#N/A,#N/A,FALSE,"BGS";#N/A,#N/A,FALSE,"Res Cost"}</definedName>
    <definedName name="bbb" hidden="1">{#N/A,#N/A,FALSE,"O&amp;M by processes";#N/A,#N/A,FALSE,"Elec Act vs Bud";#N/A,#N/A,FALSE,"G&amp;A";#N/A,#N/A,FALSE,"BGS";#N/A,#N/A,FALSE,"Res Cost"}</definedName>
    <definedName name="bbbb" localSheetId="21" hidden="1">{#N/A,#N/A,FALSE,"O&amp;M by processes";#N/A,#N/A,FALSE,"Elec Act vs Bud";#N/A,#N/A,FALSE,"G&amp;A";#N/A,#N/A,FALSE,"BGS";#N/A,#N/A,FALSE,"Res Cost"}</definedName>
    <definedName name="bbbb" localSheetId="9" hidden="1">{#N/A,#N/A,FALSE,"O&amp;M by processes";#N/A,#N/A,FALSE,"Elec Act vs Bud";#N/A,#N/A,FALSE,"G&amp;A";#N/A,#N/A,FALSE,"BGS";#N/A,#N/A,FALSE,"Res Cost"}</definedName>
    <definedName name="bbbb" localSheetId="15" hidden="1">{#N/A,#N/A,FALSE,"O&amp;M by processes";#N/A,#N/A,FALSE,"Elec Act vs Bud";#N/A,#N/A,FALSE,"G&amp;A";#N/A,#N/A,FALSE,"BGS";#N/A,#N/A,FALSE,"Res Cost"}</definedName>
    <definedName name="bbbb" localSheetId="16" hidden="1">{#N/A,#N/A,FALSE,"O&amp;M by processes";#N/A,#N/A,FALSE,"Elec Act vs Bud";#N/A,#N/A,FALSE,"G&amp;A";#N/A,#N/A,FALSE,"BGS";#N/A,#N/A,FALSE,"Res Cost"}</definedName>
    <definedName name="bbbb" localSheetId="14" hidden="1">{#N/A,#N/A,FALSE,"O&amp;M by processes";#N/A,#N/A,FALSE,"Elec Act vs Bud";#N/A,#N/A,FALSE,"G&amp;A";#N/A,#N/A,FALSE,"BGS";#N/A,#N/A,FALSE,"Res Cost"}</definedName>
    <definedName name="bbbb" localSheetId="17" hidden="1">{#N/A,#N/A,FALSE,"O&amp;M by processes";#N/A,#N/A,FALSE,"Elec Act vs Bud";#N/A,#N/A,FALSE,"G&amp;A";#N/A,#N/A,FALSE,"BGS";#N/A,#N/A,FALSE,"Res Cost"}</definedName>
    <definedName name="bbbb" localSheetId="19" hidden="1">{#N/A,#N/A,FALSE,"O&amp;M by processes";#N/A,#N/A,FALSE,"Elec Act vs Bud";#N/A,#N/A,FALSE,"G&amp;A";#N/A,#N/A,FALSE,"BGS";#N/A,#N/A,FALSE,"Res Cost"}</definedName>
    <definedName name="bbbb" localSheetId="20" hidden="1">{#N/A,#N/A,FALSE,"O&amp;M by processes";#N/A,#N/A,FALSE,"Elec Act vs Bud";#N/A,#N/A,FALSE,"G&amp;A";#N/A,#N/A,FALSE,"BGS";#N/A,#N/A,FALSE,"Res Cost"}</definedName>
    <definedName name="bbbb" hidden="1">{#N/A,#N/A,FALSE,"O&amp;M by processes";#N/A,#N/A,FALSE,"Elec Act vs Bud";#N/A,#N/A,FALSE,"G&amp;A";#N/A,#N/A,FALSE,"BGS";#N/A,#N/A,FALSE,"Res Cost"}</definedName>
    <definedName name="bbbbb" localSheetId="21" hidden="1">{#N/A,#N/A,FALSE,"O&amp;M by processes";#N/A,#N/A,FALSE,"Elec Act vs Bud";#N/A,#N/A,FALSE,"G&amp;A";#N/A,#N/A,FALSE,"BGS";#N/A,#N/A,FALSE,"Res Cost"}</definedName>
    <definedName name="bbbbb" localSheetId="9" hidden="1">{#N/A,#N/A,FALSE,"O&amp;M by processes";#N/A,#N/A,FALSE,"Elec Act vs Bud";#N/A,#N/A,FALSE,"G&amp;A";#N/A,#N/A,FALSE,"BGS";#N/A,#N/A,FALSE,"Res Cost"}</definedName>
    <definedName name="bbbbb" localSheetId="15" hidden="1">{#N/A,#N/A,FALSE,"O&amp;M by processes";#N/A,#N/A,FALSE,"Elec Act vs Bud";#N/A,#N/A,FALSE,"G&amp;A";#N/A,#N/A,FALSE,"BGS";#N/A,#N/A,FALSE,"Res Cost"}</definedName>
    <definedName name="bbbbb" localSheetId="16" hidden="1">{#N/A,#N/A,FALSE,"O&amp;M by processes";#N/A,#N/A,FALSE,"Elec Act vs Bud";#N/A,#N/A,FALSE,"G&amp;A";#N/A,#N/A,FALSE,"BGS";#N/A,#N/A,FALSE,"Res Cost"}</definedName>
    <definedName name="bbbbb" localSheetId="14" hidden="1">{#N/A,#N/A,FALSE,"O&amp;M by processes";#N/A,#N/A,FALSE,"Elec Act vs Bud";#N/A,#N/A,FALSE,"G&amp;A";#N/A,#N/A,FALSE,"BGS";#N/A,#N/A,FALSE,"Res Cost"}</definedName>
    <definedName name="bbbbb" localSheetId="17" hidden="1">{#N/A,#N/A,FALSE,"O&amp;M by processes";#N/A,#N/A,FALSE,"Elec Act vs Bud";#N/A,#N/A,FALSE,"G&amp;A";#N/A,#N/A,FALSE,"BGS";#N/A,#N/A,FALSE,"Res Cost"}</definedName>
    <definedName name="bbbbb" localSheetId="19" hidden="1">{#N/A,#N/A,FALSE,"O&amp;M by processes";#N/A,#N/A,FALSE,"Elec Act vs Bud";#N/A,#N/A,FALSE,"G&amp;A";#N/A,#N/A,FALSE,"BGS";#N/A,#N/A,FALSE,"Res Cost"}</definedName>
    <definedName name="bbbbb" localSheetId="20" hidden="1">{#N/A,#N/A,FALSE,"O&amp;M by processes";#N/A,#N/A,FALSE,"Elec Act vs Bud";#N/A,#N/A,FALSE,"G&amp;A";#N/A,#N/A,FALSE,"BGS";#N/A,#N/A,FALSE,"Res Cost"}</definedName>
    <definedName name="bbbbb" hidden="1">{#N/A,#N/A,FALSE,"O&amp;M by processes";#N/A,#N/A,FALSE,"Elec Act vs Bud";#N/A,#N/A,FALSE,"G&amp;A";#N/A,#N/A,FALSE,"BGS";#N/A,#N/A,FALSE,"Res Cost"}</definedName>
    <definedName name="bbc" localSheetId="21" hidden="1">{#N/A,#N/A,FALSE,"O&amp;M by processes";#N/A,#N/A,FALSE,"Elec Act vs Bud";#N/A,#N/A,FALSE,"G&amp;A";#N/A,#N/A,FALSE,"BGS";#N/A,#N/A,FALSE,"Res Cost"}</definedName>
    <definedName name="bbc" localSheetId="9" hidden="1">{#N/A,#N/A,FALSE,"O&amp;M by processes";#N/A,#N/A,FALSE,"Elec Act vs Bud";#N/A,#N/A,FALSE,"G&amp;A";#N/A,#N/A,FALSE,"BGS";#N/A,#N/A,FALSE,"Res Cost"}</definedName>
    <definedName name="bbc" localSheetId="15" hidden="1">{#N/A,#N/A,FALSE,"O&amp;M by processes";#N/A,#N/A,FALSE,"Elec Act vs Bud";#N/A,#N/A,FALSE,"G&amp;A";#N/A,#N/A,FALSE,"BGS";#N/A,#N/A,FALSE,"Res Cost"}</definedName>
    <definedName name="bbc" localSheetId="16" hidden="1">{#N/A,#N/A,FALSE,"O&amp;M by processes";#N/A,#N/A,FALSE,"Elec Act vs Bud";#N/A,#N/A,FALSE,"G&amp;A";#N/A,#N/A,FALSE,"BGS";#N/A,#N/A,FALSE,"Res Cost"}</definedName>
    <definedName name="bbc" localSheetId="14" hidden="1">{#N/A,#N/A,FALSE,"O&amp;M by processes";#N/A,#N/A,FALSE,"Elec Act vs Bud";#N/A,#N/A,FALSE,"G&amp;A";#N/A,#N/A,FALSE,"BGS";#N/A,#N/A,FALSE,"Res Cost"}</definedName>
    <definedName name="bbc" localSheetId="17" hidden="1">{#N/A,#N/A,FALSE,"O&amp;M by processes";#N/A,#N/A,FALSE,"Elec Act vs Bud";#N/A,#N/A,FALSE,"G&amp;A";#N/A,#N/A,FALSE,"BGS";#N/A,#N/A,FALSE,"Res Cost"}</definedName>
    <definedName name="bbc" localSheetId="19" hidden="1">{#N/A,#N/A,FALSE,"O&amp;M by processes";#N/A,#N/A,FALSE,"Elec Act vs Bud";#N/A,#N/A,FALSE,"G&amp;A";#N/A,#N/A,FALSE,"BGS";#N/A,#N/A,FALSE,"Res Cost"}</definedName>
    <definedName name="bbc" localSheetId="20" hidden="1">{#N/A,#N/A,FALSE,"O&amp;M by processes";#N/A,#N/A,FALSE,"Elec Act vs Bud";#N/A,#N/A,FALSE,"G&amp;A";#N/A,#N/A,FALSE,"BGS";#N/A,#N/A,FALSE,"Res Cost"}</definedName>
    <definedName name="bbc" hidden="1">{#N/A,#N/A,FALSE,"O&amp;M by processes";#N/A,#N/A,FALSE,"Elec Act vs Bud";#N/A,#N/A,FALSE,"G&amp;A";#N/A,#N/A,FALSE,"BGS";#N/A,#N/A,FALSE,"Res Cost"}</definedName>
    <definedName name="bdis">#REF!</definedName>
    <definedName name="beg_coal" localSheetId="9">'[58]Input Page'!#REF!</definedName>
    <definedName name="beg_coal" localSheetId="17">'[59]Input Page'!#REF!</definedName>
    <definedName name="beg_coal">'[59]Input Page'!#REF!</definedName>
    <definedName name="beg_CWIP" localSheetId="9">'[58]Input Page'!$E$19</definedName>
    <definedName name="beg_CWIP">'[59]Input Page'!$E$19</definedName>
    <definedName name="BEGINT" localSheetId="17">#REF!</definedName>
    <definedName name="BEGINT">#REF!</definedName>
    <definedName name="below">OFFSET(!A1,1,0)</definedName>
    <definedName name="benefit" localSheetId="17">#REF!</definedName>
    <definedName name="benefit">#REF!</definedName>
    <definedName name="Benefits">350</definedName>
    <definedName name="beny" localSheetId="21" hidden="1">{#N/A,#N/A,FALSE,"Monthly SAIFI";#N/A,#N/A,FALSE,"Yearly SAIFI";#N/A,#N/A,FALSE,"Monthly CAIDI";#N/A,#N/A,FALSE,"Yearly CAIDI";#N/A,#N/A,FALSE,"Monthly SAIDI";#N/A,#N/A,FALSE,"Yearly SAIDI";#N/A,#N/A,FALSE,"Monthly MAIFI";#N/A,#N/A,FALSE,"Yearly MAIFI";#N/A,#N/A,FALSE,"Monthly Cust &gt;=4 Int"}</definedName>
    <definedName name="beny" localSheetId="9" hidden="1">{#N/A,#N/A,FALSE,"Monthly SAIFI";#N/A,#N/A,FALSE,"Yearly SAIFI";#N/A,#N/A,FALSE,"Monthly CAIDI";#N/A,#N/A,FALSE,"Yearly CAIDI";#N/A,#N/A,FALSE,"Monthly SAIDI";#N/A,#N/A,FALSE,"Yearly SAIDI";#N/A,#N/A,FALSE,"Monthly MAIFI";#N/A,#N/A,FALSE,"Yearly MAIFI";#N/A,#N/A,FALSE,"Monthly Cust &gt;=4 Int"}</definedName>
    <definedName name="beny" localSheetId="15" hidden="1">{#N/A,#N/A,FALSE,"Monthly SAIFI";#N/A,#N/A,FALSE,"Yearly SAIFI";#N/A,#N/A,FALSE,"Monthly CAIDI";#N/A,#N/A,FALSE,"Yearly CAIDI";#N/A,#N/A,FALSE,"Monthly SAIDI";#N/A,#N/A,FALSE,"Yearly SAIDI";#N/A,#N/A,FALSE,"Monthly MAIFI";#N/A,#N/A,FALSE,"Yearly MAIFI";#N/A,#N/A,FALSE,"Monthly Cust &gt;=4 Int"}</definedName>
    <definedName name="beny" localSheetId="16" hidden="1">{#N/A,#N/A,FALSE,"Monthly SAIFI";#N/A,#N/A,FALSE,"Yearly SAIFI";#N/A,#N/A,FALSE,"Monthly CAIDI";#N/A,#N/A,FALSE,"Yearly CAIDI";#N/A,#N/A,FALSE,"Monthly SAIDI";#N/A,#N/A,FALSE,"Yearly SAIDI";#N/A,#N/A,FALSE,"Monthly MAIFI";#N/A,#N/A,FALSE,"Yearly MAIFI";#N/A,#N/A,FALSE,"Monthly Cust &gt;=4 Int"}</definedName>
    <definedName name="beny" localSheetId="14" hidden="1">{#N/A,#N/A,FALSE,"Monthly SAIFI";#N/A,#N/A,FALSE,"Yearly SAIFI";#N/A,#N/A,FALSE,"Monthly CAIDI";#N/A,#N/A,FALSE,"Yearly CAIDI";#N/A,#N/A,FALSE,"Monthly SAIDI";#N/A,#N/A,FALSE,"Yearly SAIDI";#N/A,#N/A,FALSE,"Monthly MAIFI";#N/A,#N/A,FALSE,"Yearly MAIFI";#N/A,#N/A,FALSE,"Monthly Cust &gt;=4 Int"}</definedName>
    <definedName name="beny" localSheetId="17" hidden="1">{#N/A,#N/A,FALSE,"Monthly SAIFI";#N/A,#N/A,FALSE,"Yearly SAIFI";#N/A,#N/A,FALSE,"Monthly CAIDI";#N/A,#N/A,FALSE,"Yearly CAIDI";#N/A,#N/A,FALSE,"Monthly SAIDI";#N/A,#N/A,FALSE,"Yearly SAIDI";#N/A,#N/A,FALSE,"Monthly MAIFI";#N/A,#N/A,FALSE,"Yearly MAIFI";#N/A,#N/A,FALSE,"Monthly Cust &gt;=4 Int"}</definedName>
    <definedName name="beny" hidden="1">{#N/A,#N/A,FALSE,"Monthly SAIFI";#N/A,#N/A,FALSE,"Yearly SAIFI";#N/A,#N/A,FALSE,"Monthly CAIDI";#N/A,#N/A,FALSE,"Yearly CAIDI";#N/A,#N/A,FALSE,"Monthly SAIDI";#N/A,#N/A,FALSE,"Yearly SAIDI";#N/A,#N/A,FALSE,"Monthly MAIFI";#N/A,#N/A,FALSE,"Yearly MAIFI";#N/A,#N/A,FALSE,"Monthly Cust &gt;=4 Int"}</definedName>
    <definedName name="BEx0017DGUEDPCFJUPUZOOLJCS2B" localSheetId="15" hidden="1">#REF!</definedName>
    <definedName name="BEx0017DGUEDPCFJUPUZOOLJCS2B" localSheetId="16" hidden="1">#REF!</definedName>
    <definedName name="BEx0017DGUEDPCFJUPUZOOLJCS2B" localSheetId="17" hidden="1">#REF!</definedName>
    <definedName name="BEx0017DGUEDPCFJUPUZOOLJCS2B" localSheetId="20" hidden="1">#REF!</definedName>
    <definedName name="BEx0017DGUEDPCFJUPUZOOLJCS2B" hidden="1">#REF!</definedName>
    <definedName name="BEx001CNWHJ5RULCSFM36ZCGJ1UH" localSheetId="17" hidden="1">#REF!</definedName>
    <definedName name="BEx001CNWHJ5RULCSFM36ZCGJ1UH" localSheetId="20" hidden="1">#REF!</definedName>
    <definedName name="BEx001CNWHJ5RULCSFM36ZCGJ1UH" hidden="1">#REF!</definedName>
    <definedName name="BEx004791UAJIJSN57OT7YBLNP82" localSheetId="17" hidden="1">#REF!</definedName>
    <definedName name="BEx004791UAJIJSN57OT7YBLNP82" localSheetId="20" hidden="1">#REF!</definedName>
    <definedName name="BEx004791UAJIJSN57OT7YBLNP82" hidden="1">#REF!</definedName>
    <definedName name="BEx008P2NVFDLBHL7IZ5WTMVOQ1F" localSheetId="20" hidden="1">#REF!</definedName>
    <definedName name="BEx008P2NVFDLBHL7IZ5WTMVOQ1F" hidden="1">#REF!</definedName>
    <definedName name="BEx009G00IN0JUIAQ4WE9NHTMQE2" localSheetId="20" hidden="1">#REF!</definedName>
    <definedName name="BEx009G00IN0JUIAQ4WE9NHTMQE2" hidden="1">#REF!</definedName>
    <definedName name="BEx00DXTY2JDVGWQKV8H7FG4SV30" localSheetId="20" hidden="1">#REF!</definedName>
    <definedName name="BEx00DXTY2JDVGWQKV8H7FG4SV30" hidden="1">#REF!</definedName>
    <definedName name="BEx00GHLTYRH5N2S6P78YW1CD30N" localSheetId="20" hidden="1">#REF!</definedName>
    <definedName name="BEx00GHLTYRH5N2S6P78YW1CD30N" hidden="1">#REF!</definedName>
    <definedName name="BEx00JC31DY11L45SEU4B10BIN6W" localSheetId="20" hidden="1">#REF!</definedName>
    <definedName name="BEx00JC31DY11L45SEU4B10BIN6W" hidden="1">#REF!</definedName>
    <definedName name="BEx00KZHZBHP3TDV1YMX4B19B95O" localSheetId="20" hidden="1">#REF!</definedName>
    <definedName name="BEx00KZHZBHP3TDV1YMX4B19B95O" hidden="1">#REF!</definedName>
    <definedName name="BEx00MBY8XXUOHIZ4LHXHPD7WYD5" localSheetId="20" hidden="1">#REF!</definedName>
    <definedName name="BEx00MBY8XXUOHIZ4LHXHPD7WYD5" hidden="1">#REF!</definedName>
    <definedName name="BEx00O4PAWETUBT0XVI1C4OHM15U" localSheetId="9" hidden="1">'[60]10.08.5 - 2008 Capital - TDBU'!#REF!</definedName>
    <definedName name="BEx00O4PAWETUBT0XVI1C4OHM15U" localSheetId="20" hidden="1">'[61]10.08.5 - 2008 Capital - TDBU'!#REF!</definedName>
    <definedName name="BEx00O4PAWETUBT0XVI1C4OHM15U" hidden="1">'[61]10.08.5 - 2008 Capital - TDBU'!#REF!</definedName>
    <definedName name="BEx01HY6E3GJ66ABU5ABN26V6Q13" localSheetId="15" hidden="1">#REF!</definedName>
    <definedName name="BEx01HY6E3GJ66ABU5ABN26V6Q13" localSheetId="16" hidden="1">#REF!</definedName>
    <definedName name="BEx01HY6E3GJ66ABU5ABN26V6Q13" localSheetId="17" hidden="1">#REF!</definedName>
    <definedName name="BEx01HY6E3GJ66ABU5ABN26V6Q13" localSheetId="20" hidden="1">#REF!</definedName>
    <definedName name="BEx01HY6E3GJ66ABU5ABN26V6Q13" hidden="1">#REF!</definedName>
    <definedName name="BEx01PQPVA98GRAAKX3HEZZ0XK5C" localSheetId="17" hidden="1">#REF!</definedName>
    <definedName name="BEx01PQPVA98GRAAKX3HEZZ0XK5C" localSheetId="20" hidden="1">#REF!</definedName>
    <definedName name="BEx01PQPVA98GRAAKX3HEZZ0XK5C" hidden="1">#REF!</definedName>
    <definedName name="BEx01PW5YQKEGAR8JDDI5OARYXDF" localSheetId="17" hidden="1">#REF!</definedName>
    <definedName name="BEx01PW5YQKEGAR8JDDI5OARYXDF" localSheetId="20" hidden="1">#REF!</definedName>
    <definedName name="BEx01PW5YQKEGAR8JDDI5OARYXDF" hidden="1">#REF!</definedName>
    <definedName name="BEx01XJ94SHJ1YQ7ORPW0RQGKI2H" localSheetId="20" hidden="1">#REF!</definedName>
    <definedName name="BEx01XJ94SHJ1YQ7ORPW0RQGKI2H" hidden="1">#REF!</definedName>
    <definedName name="BEx0262TTS9LPE4KF6VUW72201AB" localSheetId="20" hidden="1">#REF!</definedName>
    <definedName name="BEx0262TTS9LPE4KF6VUW72201AB" hidden="1">#REF!</definedName>
    <definedName name="BEx02PPH4OWYB9ZB2611OC9DA9MZ" localSheetId="20" hidden="1">#REF!</definedName>
    <definedName name="BEx02PPH4OWYB9ZB2611OC9DA9MZ" hidden="1">#REF!</definedName>
    <definedName name="BEx02Q08R9G839Q4RFGG9026C7PX" localSheetId="20" hidden="1">#REF!</definedName>
    <definedName name="BEx02Q08R9G839Q4RFGG9026C7PX" hidden="1">#REF!</definedName>
    <definedName name="BEx02SEL3Z1QWGAHXDPUA9WLTTPS" localSheetId="20" hidden="1">#REF!</definedName>
    <definedName name="BEx02SEL3Z1QWGAHXDPUA9WLTTPS" hidden="1">#REF!</definedName>
    <definedName name="BEx02Y3KJZH5BGDM9QEZ1PVVI114" localSheetId="20" hidden="1">#REF!</definedName>
    <definedName name="BEx02Y3KJZH5BGDM9QEZ1PVVI114" hidden="1">#REF!</definedName>
    <definedName name="BEx0313GRLLASDTVPW5DHTXHE74M" localSheetId="20" hidden="1">#REF!</definedName>
    <definedName name="BEx0313GRLLASDTVPW5DHTXHE74M" hidden="1">#REF!</definedName>
    <definedName name="BEx1F0SOZ3H5XUHXD7O01TCR8T6J" localSheetId="20" hidden="1">#REF!</definedName>
    <definedName name="BEx1F0SOZ3H5XUHXD7O01TCR8T6J" hidden="1">#REF!</definedName>
    <definedName name="BEx1F9HL824UCNCVZ2U62J4KZCX8" localSheetId="20" hidden="1">#REF!</definedName>
    <definedName name="BEx1F9HL824UCNCVZ2U62J4KZCX8" hidden="1">#REF!</definedName>
    <definedName name="BEx1FEVSJKTI1Q1Z874QZVFSJSVA" localSheetId="20" hidden="1">#REF!</definedName>
    <definedName name="BEx1FEVSJKTI1Q1Z874QZVFSJSVA" hidden="1">#REF!</definedName>
    <definedName name="BEx1FGDRUHHLI1GBHELT4PK0LY4V" localSheetId="20" hidden="1">#REF!</definedName>
    <definedName name="BEx1FGDRUHHLI1GBHELT4PK0LY4V" hidden="1">#REF!</definedName>
    <definedName name="BEx1FJZ7GKO99IYTP6GGGF7EUL3Z" localSheetId="20" hidden="1">#REF!</definedName>
    <definedName name="BEx1FJZ7GKO99IYTP6GGGF7EUL3Z" hidden="1">#REF!</definedName>
    <definedName name="BEx1FXBADB31WUEH8U617C5F40X9" localSheetId="20" hidden="1">#REF!</definedName>
    <definedName name="BEx1FXBADB31WUEH8U617C5F40X9" hidden="1">#REF!</definedName>
    <definedName name="BEx1FZV2CM77TBH1R6YYV9P06KA2" localSheetId="20" hidden="1">#REF!</definedName>
    <definedName name="BEx1FZV2CM77TBH1R6YYV9P06KA2" hidden="1">#REF!</definedName>
    <definedName name="BEx1G59AY8195JTUM6P18VXUFJ3E" localSheetId="20" hidden="1">#REF!</definedName>
    <definedName name="BEx1G59AY8195JTUM6P18VXUFJ3E" hidden="1">#REF!</definedName>
    <definedName name="BEx1GRFPRSO5UT952RBFGUHDUZN5" localSheetId="20" hidden="1">#REF!</definedName>
    <definedName name="BEx1GRFPRSO5UT952RBFGUHDUZN5" hidden="1">#REF!</definedName>
    <definedName name="BEx1GVMRHFXUP6XYYY9NR12PV5TF" localSheetId="20" hidden="1">#REF!</definedName>
    <definedName name="BEx1GVMRHFXUP6XYYY9NR12PV5TF" hidden="1">#REF!</definedName>
    <definedName name="BEx1H6KIT7BHUH6MDDWC935V9N47" localSheetId="20" hidden="1">#REF!</definedName>
    <definedName name="BEx1H6KIT7BHUH6MDDWC935V9N47" hidden="1">#REF!</definedName>
    <definedName name="BEx1HDGOOJ3SKHYMWUZJ1P0RQZ9N" localSheetId="20" hidden="1">#REF!</definedName>
    <definedName name="BEx1HDGOOJ3SKHYMWUZJ1P0RQZ9N" hidden="1">#REF!</definedName>
    <definedName name="BEx1HDM5ZXSJG6JQEMSFV52PZ10V" localSheetId="20" hidden="1">#REF!</definedName>
    <definedName name="BEx1HDM5ZXSJG6JQEMSFV52PZ10V" hidden="1">#REF!</definedName>
    <definedName name="BEx1HETBBZVN5F43LKOFMC4QB0CR" localSheetId="20" hidden="1">#REF!</definedName>
    <definedName name="BEx1HETBBZVN5F43LKOFMC4QB0CR" hidden="1">#REF!</definedName>
    <definedName name="BEx1HGWNWPLNXICOTP90TKQVVE4E" localSheetId="20" hidden="1">#REF!</definedName>
    <definedName name="BEx1HGWNWPLNXICOTP90TKQVVE4E" hidden="1">#REF!</definedName>
    <definedName name="BEx1HIPLJZABY0EMUOTZN0EQMDPU" localSheetId="20" hidden="1">#REF!</definedName>
    <definedName name="BEx1HIPLJZABY0EMUOTZN0EQMDPU" hidden="1">#REF!</definedName>
    <definedName name="BEx1HO94JIRX219MPWMB5E5XZ04X" localSheetId="20" hidden="1">#REF!</definedName>
    <definedName name="BEx1HO94JIRX219MPWMB5E5XZ04X" hidden="1">#REF!</definedName>
    <definedName name="BEx1HQNF6KHM21E3XLW0NMSSEI9S" localSheetId="20" hidden="1">#REF!</definedName>
    <definedName name="BEx1HQNF6KHM21E3XLW0NMSSEI9S" hidden="1">#REF!</definedName>
    <definedName name="BEx1HSLNWIW4S97ZBYY7I7M5YVH4" localSheetId="20" hidden="1">#REF!</definedName>
    <definedName name="BEx1HSLNWIW4S97ZBYY7I7M5YVH4" hidden="1">#REF!</definedName>
    <definedName name="BEx1HU8WGEGZ07PO2AYJ3Q7JV682" localSheetId="9" hidden="1">'[60]10.08.3 - 2008 Expense - TDBU'!#REF!</definedName>
    <definedName name="BEx1HU8WGEGZ07PO2AYJ3Q7JV682" localSheetId="20" hidden="1">'[61]10.08.3 - 2008 Expense - TDBU'!#REF!</definedName>
    <definedName name="BEx1HU8WGEGZ07PO2AYJ3Q7JV682" hidden="1">'[61]10.08.3 - 2008 Expense - TDBU'!#REF!</definedName>
    <definedName name="BEx1I4QKTILCKZUSOJCVZN7SNHL5" localSheetId="15" hidden="1">#REF!</definedName>
    <definedName name="BEx1I4QKTILCKZUSOJCVZN7SNHL5" localSheetId="16" hidden="1">#REF!</definedName>
    <definedName name="BEx1I4QKTILCKZUSOJCVZN7SNHL5" localSheetId="17" hidden="1">#REF!</definedName>
    <definedName name="BEx1I4QKTILCKZUSOJCVZN7SNHL5" localSheetId="20" hidden="1">#REF!</definedName>
    <definedName name="BEx1I4QKTILCKZUSOJCVZN7SNHL5" hidden="1">#REF!</definedName>
    <definedName name="BEx1IE0ZP7RIFM9FI24S9I6AAJ14" localSheetId="17" hidden="1">#REF!</definedName>
    <definedName name="BEx1IE0ZP7RIFM9FI24S9I6AAJ14" localSheetId="20" hidden="1">#REF!</definedName>
    <definedName name="BEx1IE0ZP7RIFM9FI24S9I6AAJ14" hidden="1">#REF!</definedName>
    <definedName name="BEx1IGQ5B697MNDOE06MVSR0H58E" localSheetId="17" hidden="1">#REF!</definedName>
    <definedName name="BEx1IGQ5B697MNDOE06MVSR0H58E" localSheetId="20" hidden="1">#REF!</definedName>
    <definedName name="BEx1IGQ5B697MNDOE06MVSR0H58E" hidden="1">#REF!</definedName>
    <definedName name="BEx1IKRPW8MLB9Y485M1TL2IT9SH" localSheetId="20" hidden="1">#REF!</definedName>
    <definedName name="BEx1IKRPW8MLB9Y485M1TL2IT9SH" hidden="1">#REF!</definedName>
    <definedName name="BEx1J0CSSHDJGBJUHVOEMCF2P4DL" localSheetId="20" hidden="1">#REF!</definedName>
    <definedName name="BEx1J0CSSHDJGBJUHVOEMCF2P4DL" hidden="1">#REF!</definedName>
    <definedName name="BEx1J61RRF9LJ3V3R5OY3WJ6VBWR" localSheetId="20" hidden="1">#REF!</definedName>
    <definedName name="BEx1J61RRF9LJ3V3R5OY3WJ6VBWR" hidden="1">#REF!</definedName>
    <definedName name="BEx1J7E8VCGLPYU82QXVUG5N3ZAI" localSheetId="20" hidden="1">#REF!</definedName>
    <definedName name="BEx1J7E8VCGLPYU82QXVUG5N3ZAI" hidden="1">#REF!</definedName>
    <definedName name="BEx1JGE2YQWH8S25USOY08XVGO0D" localSheetId="20" hidden="1">#REF!</definedName>
    <definedName name="BEx1JGE2YQWH8S25USOY08XVGO0D" hidden="1">#REF!</definedName>
    <definedName name="BEx1JJJC9T1W7HY4V7HP1S1W4JO1" localSheetId="20" hidden="1">#REF!</definedName>
    <definedName name="BEx1JJJC9T1W7HY4V7HP1S1W4JO1" hidden="1">#REF!</definedName>
    <definedName name="BEx1JKKZSJ7DI4PTFVI9VVFMB1X2" localSheetId="20" hidden="1">#REF!</definedName>
    <definedName name="BEx1JKKZSJ7DI4PTFVI9VVFMB1X2" hidden="1">#REF!</definedName>
    <definedName name="BEx1JUBQFRVMASSFK4B3V0AD7YP9" localSheetId="20" hidden="1">#REF!</definedName>
    <definedName name="BEx1JUBQFRVMASSFK4B3V0AD7YP9" hidden="1">#REF!</definedName>
    <definedName name="BEx1JVTNDJQ0189VAB5O88Z9N2B1" localSheetId="20" hidden="1">#REF!</definedName>
    <definedName name="BEx1JVTNDJQ0189VAB5O88Z9N2B1" hidden="1">#REF!</definedName>
    <definedName name="BEx1JXBM5W4YRWNQ0P95QQS6JWD6" localSheetId="20" hidden="1">#REF!</definedName>
    <definedName name="BEx1JXBM5W4YRWNQ0P95QQS6JWD6" hidden="1">#REF!</definedName>
    <definedName name="BEx1K4D3BL8221FE5HGCB9VDX83Q" localSheetId="9" hidden="1">'[60]10.08.5 - 2008 Capital - TDBU'!#REF!</definedName>
    <definedName name="BEx1K4D3BL8221FE5HGCB9VDX83Q" localSheetId="20" hidden="1">'[61]10.08.5 - 2008 Capital - TDBU'!#REF!</definedName>
    <definedName name="BEx1K4D3BL8221FE5HGCB9VDX83Q" hidden="1">'[61]10.08.5 - 2008 Capital - TDBU'!#REF!</definedName>
    <definedName name="BEx1K95QRKBCQOHKAK00IAOF748I" localSheetId="15" hidden="1">#REF!</definedName>
    <definedName name="BEx1K95QRKBCQOHKAK00IAOF748I" localSheetId="16" hidden="1">#REF!</definedName>
    <definedName name="BEx1K95QRKBCQOHKAK00IAOF748I" localSheetId="17" hidden="1">#REF!</definedName>
    <definedName name="BEx1K95QRKBCQOHKAK00IAOF748I" localSheetId="20" hidden="1">#REF!</definedName>
    <definedName name="BEx1K95QRKBCQOHKAK00IAOF748I" hidden="1">#REF!</definedName>
    <definedName name="BEx1KGCOC0TV99C9CNDK7IZRHVGO" localSheetId="17" hidden="1">#REF!</definedName>
    <definedName name="BEx1KGCOC0TV99C9CNDK7IZRHVGO" localSheetId="20" hidden="1">#REF!</definedName>
    <definedName name="BEx1KGCOC0TV99C9CNDK7IZRHVGO" hidden="1">#REF!</definedName>
    <definedName name="BEx1KGY9QEHZ9QSARMQUTQKRK4UX" localSheetId="17" hidden="1">#REF!</definedName>
    <definedName name="BEx1KGY9QEHZ9QSARMQUTQKRK4UX" localSheetId="20" hidden="1">#REF!</definedName>
    <definedName name="BEx1KGY9QEHZ9QSARMQUTQKRK4UX" hidden="1">#REF!</definedName>
    <definedName name="BEx1KKP1ELIF2UII2FWVGL7M1X7J" localSheetId="20" hidden="1">#REF!</definedName>
    <definedName name="BEx1KKP1ELIF2UII2FWVGL7M1X7J" hidden="1">#REF!</definedName>
    <definedName name="BEx1KUVWMB0QCWA3RBE4CADFVRIS" localSheetId="20" hidden="1">#REF!</definedName>
    <definedName name="BEx1KUVWMB0QCWA3RBE4CADFVRIS" hidden="1">#REF!</definedName>
    <definedName name="BEx1L2OG1SDFK2TPXELJ77YP4NI2" localSheetId="20" hidden="1">#REF!</definedName>
    <definedName name="BEx1L2OG1SDFK2TPXELJ77YP4NI2" hidden="1">#REF!</definedName>
    <definedName name="BEx1L6Q60MWRDJB4L20LK0XPA0Z2" localSheetId="20" hidden="1">#REF!</definedName>
    <definedName name="BEx1L6Q60MWRDJB4L20LK0XPA0Z2" hidden="1">#REF!</definedName>
    <definedName name="BEx1LAX8UE95OMEMCKW7PJJO7FX5" localSheetId="20" hidden="1">#REF!</definedName>
    <definedName name="BEx1LAX8UE95OMEMCKW7PJJO7FX5" hidden="1">#REF!</definedName>
    <definedName name="BEx1LD63FP2Z4BR9TKSHOZW9KKZ5" localSheetId="20" hidden="1">#REF!</definedName>
    <definedName name="BEx1LD63FP2Z4BR9TKSHOZW9KKZ5" hidden="1">#REF!</definedName>
    <definedName name="BEx1LDMB9RW982DUILM2WPT5VWQ3" localSheetId="20" hidden="1">#REF!</definedName>
    <definedName name="BEx1LDMB9RW982DUILM2WPT5VWQ3" hidden="1">#REF!</definedName>
    <definedName name="BEx1LR3VGF6TOZ4ZPIXZ96JKRKKD" localSheetId="20" hidden="1">#REF!</definedName>
    <definedName name="BEx1LR3VGF6TOZ4ZPIXZ96JKRKKD" hidden="1">#REF!</definedName>
    <definedName name="BEx1LRPGDQCOEMW8YT80J1XCDCIV" localSheetId="20" hidden="1">#REF!</definedName>
    <definedName name="BEx1LRPGDQCOEMW8YT80J1XCDCIV" hidden="1">#REF!</definedName>
    <definedName name="BEx1LRUSJW4JG54X07QWD9R27WV9" localSheetId="20" hidden="1">#REF!</definedName>
    <definedName name="BEx1LRUSJW4JG54X07QWD9R27WV9" hidden="1">#REF!</definedName>
    <definedName name="BEx1LU92C01NBTGCF0WADTO32CU2" localSheetId="20" hidden="1">#REF!</definedName>
    <definedName name="BEx1LU92C01NBTGCF0WADTO32CU2" hidden="1">#REF!</definedName>
    <definedName name="BEx1M1WBK5T0LP1AK2JYV6W87ID6" localSheetId="20" hidden="1">#REF!</definedName>
    <definedName name="BEx1M1WBK5T0LP1AK2JYV6W87ID6" hidden="1">#REF!</definedName>
    <definedName name="BEx1M51HHDYGIT8PON7U8ICL2S95" localSheetId="20" hidden="1">#REF!</definedName>
    <definedName name="BEx1M51HHDYGIT8PON7U8ICL2S95" hidden="1">#REF!</definedName>
    <definedName name="BEx1M68NRL0QD9UQV1RA9L68505H" localSheetId="20" hidden="1">#REF!</definedName>
    <definedName name="BEx1M68NRL0QD9UQV1RA9L68505H" hidden="1">#REF!</definedName>
    <definedName name="BEx1MQ0S8ZPM3QRPBJFVO8KGKJO2" localSheetId="20" hidden="1">#REF!</definedName>
    <definedName name="BEx1MQ0S8ZPM3QRPBJFVO8KGKJO2" hidden="1">#REF!</definedName>
    <definedName name="BEx1MTRKKVCHOZ0YGID6HZ49LJTO" localSheetId="20" hidden="1">#REF!</definedName>
    <definedName name="BEx1MTRKKVCHOZ0YGID6HZ49LJTO" hidden="1">#REF!</definedName>
    <definedName name="BEx1N3CUJ3UX61X38ZAJVPEN4KMC" localSheetId="20" hidden="1">#REF!</definedName>
    <definedName name="BEx1N3CUJ3UX61X38ZAJVPEN4KMC" hidden="1">#REF!</definedName>
    <definedName name="BEx1NM34KQTO1LDNSAFD1L82UZFG" localSheetId="20" hidden="1">#REF!</definedName>
    <definedName name="BEx1NM34KQTO1LDNSAFD1L82UZFG" hidden="1">#REF!</definedName>
    <definedName name="BEx1NNQJ0R56EJAAW1MXNECZ55XH" localSheetId="9" hidden="1">'[60]10.08.5 - 2008 Capital - TDBU'!#REF!</definedName>
    <definedName name="BEx1NNQJ0R56EJAAW1MXNECZ55XH" localSheetId="20" hidden="1">'[61]10.08.5 - 2008 Capital - TDBU'!#REF!</definedName>
    <definedName name="BEx1NNQJ0R56EJAAW1MXNECZ55XH" hidden="1">'[61]10.08.5 - 2008 Capital - TDBU'!#REF!</definedName>
    <definedName name="BEx1NO6TXZVOGCUWCCRTXRXWW0XL" localSheetId="15" hidden="1">#REF!</definedName>
    <definedName name="BEx1NO6TXZVOGCUWCCRTXRXWW0XL" localSheetId="16" hidden="1">#REF!</definedName>
    <definedName name="BEx1NO6TXZVOGCUWCCRTXRXWW0XL" localSheetId="17" hidden="1">#REF!</definedName>
    <definedName name="BEx1NO6TXZVOGCUWCCRTXRXWW0XL" localSheetId="20" hidden="1">#REF!</definedName>
    <definedName name="BEx1NO6TXZVOGCUWCCRTXRXWW0XL" hidden="1">#REF!</definedName>
    <definedName name="BEx1NS8EU5P9FQV3S0WRTXI5L361" localSheetId="17" hidden="1">#REF!</definedName>
    <definedName name="BEx1NS8EU5P9FQV3S0WRTXI5L361" localSheetId="20" hidden="1">#REF!</definedName>
    <definedName name="BEx1NS8EU5P9FQV3S0WRTXI5L361" hidden="1">#REF!</definedName>
    <definedName name="BEx1NUBX5VUYZFKQH69FN6BTLWCR" localSheetId="17" hidden="1">#REF!</definedName>
    <definedName name="BEx1NUBX5VUYZFKQH69FN6BTLWCR" localSheetId="20" hidden="1">#REF!</definedName>
    <definedName name="BEx1NUBX5VUYZFKQH69FN6BTLWCR" hidden="1">#REF!</definedName>
    <definedName name="BEx1NZ4K1L8UON80Y2A4RASKWGNP" localSheetId="20" hidden="1">#REF!</definedName>
    <definedName name="BEx1NZ4K1L8UON80Y2A4RASKWGNP" hidden="1">#REF!</definedName>
    <definedName name="BEx1O24FHGT1KV1PHK1VQ1OUH4VP" localSheetId="20" hidden="1">#REF!</definedName>
    <definedName name="BEx1O24FHGT1KV1PHK1VQ1OUH4VP" hidden="1">#REF!</definedName>
    <definedName name="BEx1OFB62PDZZNV8TCVH2GJNNOSC" localSheetId="20" hidden="1">#REF!</definedName>
    <definedName name="BEx1OFB62PDZZNV8TCVH2GJNNOSC" hidden="1">#REF!</definedName>
    <definedName name="BEx1OLAZ915OGYWP0QP1QQWDLCRX" localSheetId="20" hidden="1">#REF!</definedName>
    <definedName name="BEx1OLAZ915OGYWP0QP1QQWDLCRX" hidden="1">#REF!</definedName>
    <definedName name="BEx1OO5ER042IS6IC4TLDI75JNVH" localSheetId="20" hidden="1">#REF!</definedName>
    <definedName name="BEx1OO5ER042IS6IC4TLDI75JNVH" hidden="1">#REF!</definedName>
    <definedName name="BEx1OTE544O0H6QOAIX6QZKHCDFW" localSheetId="20" hidden="1">#REF!</definedName>
    <definedName name="BEx1OTE544O0H6QOAIX6QZKHCDFW" hidden="1">#REF!</definedName>
    <definedName name="BEx1OTE54CBSUT8FWKRALEDCUWN4" localSheetId="20" hidden="1">#REF!</definedName>
    <definedName name="BEx1OTE54CBSUT8FWKRALEDCUWN4" hidden="1">#REF!</definedName>
    <definedName name="BEx1OVSMPADTX95QUOX34KZQ8EDY" localSheetId="20" hidden="1">#REF!</definedName>
    <definedName name="BEx1OVSMPADTX95QUOX34KZQ8EDY" hidden="1">#REF!</definedName>
    <definedName name="BEx1OX544IO9FQJI7YYQGZCEHB3O" localSheetId="20" hidden="1">#REF!</definedName>
    <definedName name="BEx1OX544IO9FQJI7YYQGZCEHB3O" hidden="1">#REF!</definedName>
    <definedName name="BEx1OY6SVEUT2EQ26P7EKEND342G" localSheetId="20" hidden="1">#REF!</definedName>
    <definedName name="BEx1OY6SVEUT2EQ26P7EKEND342G" hidden="1">#REF!</definedName>
    <definedName name="BEx1OYN1LPIPI12O9G6F7QAOS9T4" localSheetId="20" hidden="1">#REF!</definedName>
    <definedName name="BEx1OYN1LPIPI12O9G6F7QAOS9T4" hidden="1">#REF!</definedName>
    <definedName name="BEx1P1HHKJA799O3YZXQAX6KFH58" localSheetId="20" hidden="1">#REF!</definedName>
    <definedName name="BEx1P1HHKJA799O3YZXQAX6KFH58" hidden="1">#REF!</definedName>
    <definedName name="BEx1P34W467WGPOXPK292QFJIPHJ" localSheetId="20" hidden="1">#REF!</definedName>
    <definedName name="BEx1P34W467WGPOXPK292QFJIPHJ" hidden="1">#REF!</definedName>
    <definedName name="BEx1P58EB7DAA5Y346WUQVQR9QEO" localSheetId="20" hidden="1">#REF!</definedName>
    <definedName name="BEx1P58EB7DAA5Y346WUQVQR9QEO" hidden="1">#REF!</definedName>
    <definedName name="BEx1P7S1J4TKGVJ43C2Q2R3M9WRB" localSheetId="20" hidden="1">#REF!</definedName>
    <definedName name="BEx1P7S1J4TKGVJ43C2Q2R3M9WRB" hidden="1">#REF!</definedName>
    <definedName name="BEx1PA11BLPVZM8RC5BL46WX8YB5" localSheetId="20" hidden="1">#REF!</definedName>
    <definedName name="BEx1PA11BLPVZM8RC5BL46WX8YB5" hidden="1">#REF!</definedName>
    <definedName name="BEx1PBZ4BEFIPGMQXT9T8S4PZ2IM" localSheetId="20" hidden="1">#REF!</definedName>
    <definedName name="BEx1PBZ4BEFIPGMQXT9T8S4PZ2IM" hidden="1">#REF!</definedName>
    <definedName name="BEx1PKINWPH6BLUM5BTUM1OMO78L" localSheetId="20" hidden="1">#REF!</definedName>
    <definedName name="BEx1PKINWPH6BLUM5BTUM1OMO78L" hidden="1">#REF!</definedName>
    <definedName name="BEx1PLF2CFSXBZPVI6CJ534EIJDN" localSheetId="20" hidden="1">#REF!</definedName>
    <definedName name="BEx1PLF2CFSXBZPVI6CJ534EIJDN" hidden="1">#REF!</definedName>
    <definedName name="BEx1PMWZB2DO6EM9BKLUICZJ65HD" localSheetId="20" hidden="1">#REF!</definedName>
    <definedName name="BEx1PMWZB2DO6EM9BKLUICZJ65HD" hidden="1">#REF!</definedName>
    <definedName name="BEx1PUK290DX9LHEN2RS5E5L92YR" localSheetId="20" hidden="1">#REF!</definedName>
    <definedName name="BEx1PUK290DX9LHEN2RS5E5L92YR" hidden="1">#REF!</definedName>
    <definedName name="BEx1PWNKPN825TMXC0L3V3FWMXS4" localSheetId="9" hidden="1">'[60]10.08.2 - 2008 Expense'!#REF!</definedName>
    <definedName name="BEx1PWNKPN825TMXC0L3V3FWMXS4" localSheetId="20" hidden="1">'[61]10.08.2 - 2008 Expense'!#REF!</definedName>
    <definedName name="BEx1PWNKPN825TMXC0L3V3FWMXS4" hidden="1">'[61]10.08.2 - 2008 Expense'!#REF!</definedName>
    <definedName name="BEx1Q21TG5PWZ4V504UC7VGQ9FEI" localSheetId="15" hidden="1">#REF!</definedName>
    <definedName name="BEx1Q21TG5PWZ4V504UC7VGQ9FEI" localSheetId="16" hidden="1">#REF!</definedName>
    <definedName name="BEx1Q21TG5PWZ4V504UC7VGQ9FEI" localSheetId="17" hidden="1">#REF!</definedName>
    <definedName name="BEx1Q21TG5PWZ4V504UC7VGQ9FEI" localSheetId="20" hidden="1">#REF!</definedName>
    <definedName name="BEx1Q21TG5PWZ4V504UC7VGQ9FEI" hidden="1">#REF!</definedName>
    <definedName name="BEx1QA54J2A4I7IBQR19BTY28ZMR" localSheetId="17" hidden="1">#REF!</definedName>
    <definedName name="BEx1QA54J2A4I7IBQR19BTY28ZMR" localSheetId="20" hidden="1">#REF!</definedName>
    <definedName name="BEx1QA54J2A4I7IBQR19BTY28ZMR" hidden="1">#REF!</definedName>
    <definedName name="BEx1QMKTAIQ9VGEWQ95YM98EUX0H" localSheetId="17" hidden="1">#REF!</definedName>
    <definedName name="BEx1QMKTAIQ9VGEWQ95YM98EUX0H" localSheetId="20" hidden="1">#REF!</definedName>
    <definedName name="BEx1QMKTAIQ9VGEWQ95YM98EUX0H" hidden="1">#REF!</definedName>
    <definedName name="BEx1QMQAHG3KQUK59DVM68SWKZIZ" localSheetId="20" hidden="1">#REF!</definedName>
    <definedName name="BEx1QMQAHG3KQUK59DVM68SWKZIZ" hidden="1">#REF!</definedName>
    <definedName name="BEx1R9YFKJCMSEST8OVCAO5E47FO" localSheetId="20" hidden="1">#REF!</definedName>
    <definedName name="BEx1R9YFKJCMSEST8OVCAO5E47FO" hidden="1">#REF!</definedName>
    <definedName name="BEx1RBGC06B3T52OIC0EQ1KGVP1I" localSheetId="20" hidden="1">#REF!</definedName>
    <definedName name="BEx1RBGC06B3T52OIC0EQ1KGVP1I" hidden="1">#REF!</definedName>
    <definedName name="BEx1RG3NJLA83JCT26IM1NH7FHA3" localSheetId="20" hidden="1">#REF!</definedName>
    <definedName name="BEx1RG3NJLA83JCT26IM1NH7FHA3" hidden="1">#REF!</definedName>
    <definedName name="BEx1RPJGA9DKDGRAYU2BHE6FRJ0N" localSheetId="20" hidden="1">#REF!</definedName>
    <definedName name="BEx1RPJGA9DKDGRAYU2BHE6FRJ0N" hidden="1">#REF!</definedName>
    <definedName name="BEx1RRC7X4NI1CU4EO5XYE2GVARJ" localSheetId="20" hidden="1">#REF!</definedName>
    <definedName name="BEx1RRC7X4NI1CU4EO5XYE2GVARJ" hidden="1">#REF!</definedName>
    <definedName name="BEx1RZA1NCGT832L7EMR7GMF588W" localSheetId="20" hidden="1">#REF!</definedName>
    <definedName name="BEx1RZA1NCGT832L7EMR7GMF588W" hidden="1">#REF!</definedName>
    <definedName name="BEx1S0XGIPUSZQUCSGWSK10GKW7Y" localSheetId="20" hidden="1">#REF!</definedName>
    <definedName name="BEx1S0XGIPUSZQUCSGWSK10GKW7Y" hidden="1">#REF!</definedName>
    <definedName name="BEx1S5VFNKIXHTTCWSV60UC50EZ8" localSheetId="20" hidden="1">#REF!</definedName>
    <definedName name="BEx1S5VFNKIXHTTCWSV60UC50EZ8" hidden="1">#REF!</definedName>
    <definedName name="BEx1SFGNVAFMGBWWJ1P5SP00N381" localSheetId="20" hidden="1">#REF!</definedName>
    <definedName name="BEx1SFGNVAFMGBWWJ1P5SP00N381" hidden="1">#REF!</definedName>
    <definedName name="BEx1SFGP1BMG8LP140SHD1AEEPXP" localSheetId="9" hidden="1">'[60]10.08.3 - 2008 Expense - TDBU'!#REF!</definedName>
    <definedName name="BEx1SFGP1BMG8LP140SHD1AEEPXP" localSheetId="20" hidden="1">'[61]10.08.3 - 2008 Expense - TDBU'!#REF!</definedName>
    <definedName name="BEx1SFGP1BMG8LP140SHD1AEEPXP" hidden="1">'[61]10.08.3 - 2008 Expense - TDBU'!#REF!</definedName>
    <definedName name="BEx1SK3U02H0RGKEYXW7ZMCEOF3V" localSheetId="15" hidden="1">#REF!</definedName>
    <definedName name="BEx1SK3U02H0RGKEYXW7ZMCEOF3V" localSheetId="16" hidden="1">#REF!</definedName>
    <definedName name="BEx1SK3U02H0RGKEYXW7ZMCEOF3V" localSheetId="17" hidden="1">#REF!</definedName>
    <definedName name="BEx1SK3U02H0RGKEYXW7ZMCEOF3V" localSheetId="20" hidden="1">#REF!</definedName>
    <definedName name="BEx1SK3U02H0RGKEYXW7ZMCEOF3V" hidden="1">#REF!</definedName>
    <definedName name="BEx1SO5L68CL3H1IC2HQ6TPY8U6F" localSheetId="17" hidden="1">#REF!</definedName>
    <definedName name="BEx1SO5L68CL3H1IC2HQ6TPY8U6F" localSheetId="20" hidden="1">#REF!</definedName>
    <definedName name="BEx1SO5L68CL3H1IC2HQ6TPY8U6F" hidden="1">#REF!</definedName>
    <definedName name="BEx1SSNEZINBJT29QVS62VS1THT4" localSheetId="17" hidden="1">#REF!</definedName>
    <definedName name="BEx1SSNEZINBJT29QVS62VS1THT4" localSheetId="20" hidden="1">#REF!</definedName>
    <definedName name="BEx1SSNEZINBJT29QVS62VS1THT4" hidden="1">#REF!</definedName>
    <definedName name="BEx1SVNCHNANBJIDIQVB8AFK4HAN" localSheetId="20" hidden="1">#REF!</definedName>
    <definedName name="BEx1SVNCHNANBJIDIQVB8AFK4HAN" hidden="1">#REF!</definedName>
    <definedName name="BEx1TE2YGKCOGDSQUWA9TLZW5GV4" localSheetId="20" hidden="1">#REF!</definedName>
    <definedName name="BEx1TE2YGKCOGDSQUWA9TLZW5GV4" hidden="1">#REF!</definedName>
    <definedName name="BEx1TJ0WLS9O7KNSGIPWTYHDYI1D" localSheetId="20" hidden="1">#REF!</definedName>
    <definedName name="BEx1TJ0WLS9O7KNSGIPWTYHDYI1D" hidden="1">#REF!</definedName>
    <definedName name="BEx1TLF98B75D1P3EJQ1GRYKUU6P" localSheetId="20" hidden="1">#REF!</definedName>
    <definedName name="BEx1TLF98B75D1P3EJQ1GRYKUU6P" hidden="1">#REF!</definedName>
    <definedName name="BEx1TYRAHXVPGDVF5KTTB3900F58" localSheetId="9" hidden="1">'[60]10.08.4 -2008 Capital'!#REF!</definedName>
    <definedName name="BEx1TYRAHXVPGDVF5KTTB3900F58" localSheetId="20" hidden="1">'[61]10.08.4 -2008 Capital'!#REF!</definedName>
    <definedName name="BEx1TYRAHXVPGDVF5KTTB3900F58" hidden="1">'[61]10.08.4 -2008 Capital'!#REF!</definedName>
    <definedName name="BEx1U15M7LVVFZENH830B2BGWC04" localSheetId="15" hidden="1">#REF!</definedName>
    <definedName name="BEx1U15M7LVVFZENH830B2BGWC04" localSheetId="16" hidden="1">#REF!</definedName>
    <definedName name="BEx1U15M7LVVFZENH830B2BGWC04" localSheetId="17" hidden="1">#REF!</definedName>
    <definedName name="BEx1U15M7LVVFZENH830B2BGWC04" localSheetId="20" hidden="1">#REF!</definedName>
    <definedName name="BEx1U15M7LVVFZENH830B2BGWC04" hidden="1">#REF!</definedName>
    <definedName name="BEx1U5NGVTXGL4CIPVT5O034KGGR" localSheetId="9" hidden="1">'[60]10.08.3 - 2008 Expense - TDBU'!#REF!</definedName>
    <definedName name="BEx1U5NGVTXGL4CIPVT5O034KGGR" localSheetId="15" hidden="1">'[61]10.08.3 - 2008 Expense - TDBU'!#REF!</definedName>
    <definedName name="BEx1U5NGVTXGL4CIPVT5O034KGGR" localSheetId="16" hidden="1">'[61]10.08.3 - 2008 Expense - TDBU'!#REF!</definedName>
    <definedName name="BEx1U5NGVTXGL4CIPVT5O034KGGR" localSheetId="20" hidden="1">'[61]10.08.3 - 2008 Expense - TDBU'!#REF!</definedName>
    <definedName name="BEx1U5NGVTXGL4CIPVT5O034KGGR" hidden="1">'[61]10.08.3 - 2008 Expense - TDBU'!#REF!</definedName>
    <definedName name="BEx1U7WFO8OZKB1EBF4H386JW91L" localSheetId="15" hidden="1">#REF!</definedName>
    <definedName name="BEx1U7WFO8OZKB1EBF4H386JW91L" localSheetId="16" hidden="1">#REF!</definedName>
    <definedName name="BEx1U7WFO8OZKB1EBF4H386JW91L" localSheetId="17" hidden="1">#REF!</definedName>
    <definedName name="BEx1U7WFO8OZKB1EBF4H386JW91L" localSheetId="20" hidden="1">#REF!</definedName>
    <definedName name="BEx1U7WFO8OZKB1EBF4H386JW91L" hidden="1">#REF!</definedName>
    <definedName name="BEx1U87938YR9N6HYI24KVBKLOS3" localSheetId="17" hidden="1">#REF!</definedName>
    <definedName name="BEx1U87938YR9N6HYI24KVBKLOS3" localSheetId="20" hidden="1">#REF!</definedName>
    <definedName name="BEx1U87938YR9N6HYI24KVBKLOS3" hidden="1">#REF!</definedName>
    <definedName name="BEx1UESH4KDWHYESQU2IE55RS3LI" localSheetId="17" hidden="1">#REF!</definedName>
    <definedName name="BEx1UESH4KDWHYESQU2IE55RS3LI" localSheetId="20" hidden="1">#REF!</definedName>
    <definedName name="BEx1UESH4KDWHYESQU2IE55RS3LI" hidden="1">#REF!</definedName>
    <definedName name="BEx1UFZM4VZBYSPNK43H7Y6HNB2B" localSheetId="20" hidden="1">#REF!</definedName>
    <definedName name="BEx1UFZM4VZBYSPNK43H7Y6HNB2B" hidden="1">#REF!</definedName>
    <definedName name="BEx1UI8N9KTCPSOJ7RDW0T8UEBNP" localSheetId="20" hidden="1">#REF!</definedName>
    <definedName name="BEx1UI8N9KTCPSOJ7RDW0T8UEBNP" hidden="1">#REF!</definedName>
    <definedName name="BEx1UML0HHJFHA5TBOYQ24I3RV1W" localSheetId="20" hidden="1">#REF!</definedName>
    <definedName name="BEx1UML0HHJFHA5TBOYQ24I3RV1W" hidden="1">#REF!</definedName>
    <definedName name="BEx1UUDIQPZ23XQ79GUL0RAWRSCK" localSheetId="20" hidden="1">#REF!</definedName>
    <definedName name="BEx1UUDIQPZ23XQ79GUL0RAWRSCK" hidden="1">#REF!</definedName>
    <definedName name="BEx1UUTSK2C11SHV8AJXLYCJP9N4" localSheetId="20" hidden="1">#REF!</definedName>
    <definedName name="BEx1UUTSK2C11SHV8AJXLYCJP9N4" hidden="1">#REF!</definedName>
    <definedName name="BEx1V67SEV778NVW68J8W5SND1J7" localSheetId="20" hidden="1">#REF!</definedName>
    <definedName name="BEx1V67SEV778NVW68J8W5SND1J7" hidden="1">#REF!</definedName>
    <definedName name="BEx1VAK6RBDZVE57N471WHPORUOE" localSheetId="20" hidden="1">#REF!</definedName>
    <definedName name="BEx1VAK6RBDZVE57N471WHPORUOE" hidden="1">#REF!</definedName>
    <definedName name="BEx1VIY9SQLRESD11CC4PHYT0XSG" localSheetId="20" hidden="1">#REF!</definedName>
    <definedName name="BEx1VIY9SQLRESD11CC4PHYT0XSG" hidden="1">#REF!</definedName>
    <definedName name="BEx1WC67EH10SC38QWX3WEA5KH3A" localSheetId="20" hidden="1">#REF!</definedName>
    <definedName name="BEx1WC67EH10SC38QWX3WEA5KH3A" hidden="1">#REF!</definedName>
    <definedName name="BEx1WGYTKZZIPM1577W5FEYKFH3V" localSheetId="20" hidden="1">#REF!</definedName>
    <definedName name="BEx1WGYTKZZIPM1577W5FEYKFH3V" hidden="1">#REF!</definedName>
    <definedName name="BEx1WHPURIV3D3PTJJ359H1OP7ZV" localSheetId="20" hidden="1">#REF!</definedName>
    <definedName name="BEx1WHPURIV3D3PTJJ359H1OP7ZV" hidden="1">#REF!</definedName>
    <definedName name="BEx1WLWY2CR1WRD694JJSWSDFAIR" localSheetId="20" hidden="1">#REF!</definedName>
    <definedName name="BEx1WLWY2CR1WRD694JJSWSDFAIR" hidden="1">#REF!</definedName>
    <definedName name="BEx1WMD1LWPWRIK6GGAJRJAHJM8I" localSheetId="20" hidden="1">#REF!</definedName>
    <definedName name="BEx1WMD1LWPWRIK6GGAJRJAHJM8I" hidden="1">#REF!</definedName>
    <definedName name="BEx1WR0D41MR174LBF3P9E3K0J51" localSheetId="20" hidden="1">#REF!</definedName>
    <definedName name="BEx1WR0D41MR174LBF3P9E3K0J51" hidden="1">#REF!</definedName>
    <definedName name="BEx1WUB1FAS5PHU33TJ60SUHR618" localSheetId="20" hidden="1">#REF!</definedName>
    <definedName name="BEx1WUB1FAS5PHU33TJ60SUHR618" hidden="1">#REF!</definedName>
    <definedName name="BEx1WX04G0INSPPG9NTNR3DYR6PZ" localSheetId="20" hidden="1">#REF!</definedName>
    <definedName name="BEx1WX04G0INSPPG9NTNR3DYR6PZ" hidden="1">#REF!</definedName>
    <definedName name="BEx1X1SS6VBZVRNQ2BCV14SDSN2T" localSheetId="20" hidden="1">#REF!</definedName>
    <definedName name="BEx1X1SS6VBZVRNQ2BCV14SDSN2T" hidden="1">#REF!</definedName>
    <definedName name="BEx1X3LHU9DPG01VWX2IF65TRATF" localSheetId="20" hidden="1">#REF!</definedName>
    <definedName name="BEx1X3LHU9DPG01VWX2IF65TRATF" hidden="1">#REF!</definedName>
    <definedName name="BEx1XK8AAMO0AH0Z1OUKW30CA7EQ" localSheetId="20" hidden="1">#REF!</definedName>
    <definedName name="BEx1XK8AAMO0AH0Z1OUKW30CA7EQ" hidden="1">#REF!</definedName>
    <definedName name="BEx1XL4MZ7C80495GHQRWOBS16PQ" localSheetId="20" hidden="1">#REF!</definedName>
    <definedName name="BEx1XL4MZ7C80495GHQRWOBS16PQ" hidden="1">#REF!</definedName>
    <definedName name="BEx1Y2IGS2K95E1M51PEF9KJZ0KB" localSheetId="20" hidden="1">#REF!</definedName>
    <definedName name="BEx1Y2IGS2K95E1M51PEF9KJZ0KB" hidden="1">#REF!</definedName>
    <definedName name="BEx1Y3PKK83X2FN9SAALFHOWKMRQ" localSheetId="20" hidden="1">#REF!</definedName>
    <definedName name="BEx1Y3PKK83X2FN9SAALFHOWKMRQ" hidden="1">#REF!</definedName>
    <definedName name="BEx1Y40E3PP1FR4Z1T8TYMERO4NV" localSheetId="20" hidden="1">#REF!</definedName>
    <definedName name="BEx1Y40E3PP1FR4Z1T8TYMERO4NV" hidden="1">#REF!</definedName>
    <definedName name="BEx1YESSUDLAERX6LBB8V56M8SLC" localSheetId="20" hidden="1">#REF!</definedName>
    <definedName name="BEx1YESSUDLAERX6LBB8V56M8SLC" hidden="1">#REF!</definedName>
    <definedName name="BEx1YL3DJ7Y4AZ01ERCOGW0FJ26T" localSheetId="20" hidden="1">#REF!</definedName>
    <definedName name="BEx1YL3DJ7Y4AZ01ERCOGW0FJ26T" hidden="1">#REF!</definedName>
    <definedName name="BEx1Z2RYHSVD1H37817SN93VMURZ" localSheetId="20" hidden="1">#REF!</definedName>
    <definedName name="BEx1Z2RYHSVD1H37817SN93VMURZ" hidden="1">#REF!</definedName>
    <definedName name="BEx3AMAKWI6458B67VKZO56MCNJW" localSheetId="20" hidden="1">#REF!</definedName>
    <definedName name="BEx3AMAKWI6458B67VKZO56MCNJW" hidden="1">#REF!</definedName>
    <definedName name="BEx3AOOVM42G82TNF53W0EKXLUSI" localSheetId="20" hidden="1">#REF!</definedName>
    <definedName name="BEx3AOOVM42G82TNF53W0EKXLUSI" hidden="1">#REF!</definedName>
    <definedName name="BEx3AZH9W4SUFCAHNDOQ728R9V4L" localSheetId="20" hidden="1">#REF!</definedName>
    <definedName name="BEx3AZH9W4SUFCAHNDOQ728R9V4L" hidden="1">#REF!</definedName>
    <definedName name="BEx3B3OD51ISAN2LLIBMULN0U4ZC" localSheetId="20" hidden="1">#REF!</definedName>
    <definedName name="BEx3B3OD51ISAN2LLIBMULN0U4ZC" hidden="1">#REF!</definedName>
    <definedName name="BEx3BAKI5N8MFGVWZWCRJQZ879OO" localSheetId="20" hidden="1">#REF!</definedName>
    <definedName name="BEx3BAKI5N8MFGVWZWCRJQZ879OO" hidden="1">#REF!</definedName>
    <definedName name="BEx3BG9I89VA2OLYT4PV61JDXU69" localSheetId="20" hidden="1">#REF!</definedName>
    <definedName name="BEx3BG9I89VA2OLYT4PV61JDXU69" hidden="1">#REF!</definedName>
    <definedName name="BEx3BG9J3N0QW0HQLPDKHG4LNUP8" localSheetId="20" hidden="1">#REF!</definedName>
    <definedName name="BEx3BG9J3N0QW0HQLPDKHG4LNUP8" hidden="1">#REF!</definedName>
    <definedName name="BEx3BNR9ES4KY7Q1DK83KC5NDGL8" localSheetId="20" hidden="1">#REF!</definedName>
    <definedName name="BEx3BNR9ES4KY7Q1DK83KC5NDGL8" hidden="1">#REF!</definedName>
    <definedName name="BEx3BQR5VZXNQ4H949ORM8ESU3B3" localSheetId="20" hidden="1">#REF!</definedName>
    <definedName name="BEx3BQR5VZXNQ4H949ORM8ESU3B3" hidden="1">#REF!</definedName>
    <definedName name="BEx3BTLL3ASJN134DLEQTQM70VZM" localSheetId="20" hidden="1">#REF!</definedName>
    <definedName name="BEx3BTLL3ASJN134DLEQTQM70VZM" hidden="1">#REF!</definedName>
    <definedName name="BEx3BW5CTV0DJU5AQS3ZQFK2VLF3" localSheetId="20" hidden="1">#REF!</definedName>
    <definedName name="BEx3BW5CTV0DJU5AQS3ZQFK2VLF3" hidden="1">#REF!</definedName>
    <definedName name="BEx3BWAOSJWUXB8I63LLLOB0IJP1" localSheetId="20" hidden="1">#REF!</definedName>
    <definedName name="BEx3BWAOSJWUXB8I63LLLOB0IJP1" hidden="1">#REF!</definedName>
    <definedName name="BEx3BYP0FG369M7G3JEFLMMXAKTS" localSheetId="20" hidden="1">#REF!</definedName>
    <definedName name="BEx3BYP0FG369M7G3JEFLMMXAKTS" hidden="1">#REF!</definedName>
    <definedName name="BEx3C2QR0WUD19QSVO8EMIPNQJKH" localSheetId="20" hidden="1">#REF!</definedName>
    <definedName name="BEx3C2QR0WUD19QSVO8EMIPNQJKH" hidden="1">#REF!</definedName>
    <definedName name="BEx3C8AAGO4EJFEL0JJN2VY0HYIB" localSheetId="20" hidden="1">#REF!</definedName>
    <definedName name="BEx3C8AAGO4EJFEL0JJN2VY0HYIB" hidden="1">#REF!</definedName>
    <definedName name="BEx3CCS3VNR1KW2R7DKSQFZ17QW0" localSheetId="20" hidden="1">#REF!</definedName>
    <definedName name="BEx3CCS3VNR1KW2R7DKSQFZ17QW0" hidden="1">#REF!</definedName>
    <definedName name="BEx3CJTRYTU2EE1EL7M6DVFD01KO" localSheetId="20" hidden="1">#REF!</definedName>
    <definedName name="BEx3CJTRYTU2EE1EL7M6DVFD01KO" hidden="1">#REF!</definedName>
    <definedName name="BEx3CKFCCPZZ6ROLAT5C1DZNIC1U" localSheetId="20" hidden="1">#REF!</definedName>
    <definedName name="BEx3CKFCCPZZ6ROLAT5C1DZNIC1U" hidden="1">#REF!</definedName>
    <definedName name="BEx3CN4AESXZTH159TR8B9DJG12Z" localSheetId="20" hidden="1">#REF!</definedName>
    <definedName name="BEx3CN4AESXZTH159TR8B9DJG12Z" hidden="1">#REF!</definedName>
    <definedName name="BEx3CO0SVO4WLH0DO43DCHYDTH1P" localSheetId="20" hidden="1">#REF!</definedName>
    <definedName name="BEx3CO0SVO4WLH0DO43DCHYDTH1P" hidden="1">#REF!</definedName>
    <definedName name="BEx3D9G6QTSPF9UYI4X0XY0VE896" localSheetId="20" hidden="1">#REF!</definedName>
    <definedName name="BEx3D9G6QTSPF9UYI4X0XY0VE896" hidden="1">#REF!</definedName>
    <definedName name="BEx3DCQU9PBRXIMLO62KS5RLH447" localSheetId="20" hidden="1">#REF!</definedName>
    <definedName name="BEx3DCQU9PBRXIMLO62KS5RLH447" hidden="1">#REF!</definedName>
    <definedName name="BEx3E9K8R6R3TVXS3UM0127D8DNP" localSheetId="20" hidden="1">#REF!</definedName>
    <definedName name="BEx3E9K8R6R3TVXS3UM0127D8DNP" hidden="1">#REF!</definedName>
    <definedName name="BEx3EE23XC21IEMZ81C84ZBTBZA8" localSheetId="20" hidden="1">#REF!</definedName>
    <definedName name="BEx3EE23XC21IEMZ81C84ZBTBZA8" hidden="1">#REF!</definedName>
    <definedName name="BEx3EF99FD6QNNCNOKDEE67JHTUJ" localSheetId="20" hidden="1">#REF!</definedName>
    <definedName name="BEx3EF99FD6QNNCNOKDEE67JHTUJ" hidden="1">#REF!</definedName>
    <definedName name="BEx3EHCSERZ2O2OAG8Y95UPG2IY9" localSheetId="20" hidden="1">#REF!</definedName>
    <definedName name="BEx3EHCSERZ2O2OAG8Y95UPG2IY9" hidden="1">#REF!</definedName>
    <definedName name="BEx3EJR3TCJDYS7ZXNDS5N9KTGIK" localSheetId="20" hidden="1">#REF!</definedName>
    <definedName name="BEx3EJR3TCJDYS7ZXNDS5N9KTGIK" hidden="1">#REF!</definedName>
    <definedName name="BEx3ELJTTBS6P05CNISMGOJOA60V" localSheetId="20" hidden="1">#REF!</definedName>
    <definedName name="BEx3ELJTTBS6P05CNISMGOJOA60V" hidden="1">#REF!</definedName>
    <definedName name="BEx3EQSLJBDDJRHNX19PBFCKNY2I" localSheetId="20" hidden="1">#REF!</definedName>
    <definedName name="BEx3EQSLJBDDJRHNX19PBFCKNY2I" hidden="1">#REF!</definedName>
    <definedName name="BEx3EUUAX947Q5N6MY6W0KSNY78Y" localSheetId="20" hidden="1">#REF!</definedName>
    <definedName name="BEx3EUUAX947Q5N6MY6W0KSNY78Y" hidden="1">#REF!</definedName>
    <definedName name="BEx3EYVWCTX3E5LGECYH82ENAGBU" localSheetId="20" hidden="1">#REF!</definedName>
    <definedName name="BEx3EYVWCTX3E5LGECYH82ENAGBU" hidden="1">#REF!</definedName>
    <definedName name="BEx3F0JC8H5K4UPZ6HTO1OZ2OOOA" localSheetId="20" hidden="1">#REF!</definedName>
    <definedName name="BEx3F0JC8H5K4UPZ6HTO1OZ2OOOA" hidden="1">#REF!</definedName>
    <definedName name="BEx3F86EA79UA9R15EEYT5ZAYQGI" localSheetId="20" hidden="1">#REF!</definedName>
    <definedName name="BEx3F86EA79UA9R15EEYT5ZAYQGI" hidden="1">#REF!</definedName>
    <definedName name="BEx3FF2JGKF9FOM69W2I5I0JVUSZ" localSheetId="20" hidden="1">#REF!</definedName>
    <definedName name="BEx3FF2JGKF9FOM69W2I5I0JVUSZ" hidden="1">#REF!</definedName>
    <definedName name="BEx3FHMD1P5XBCH23ZKIFO6ZTCNB" localSheetId="20" hidden="1">#REF!</definedName>
    <definedName name="BEx3FHMD1P5XBCH23ZKIFO6ZTCNB" hidden="1">#REF!</definedName>
    <definedName name="BEx3FI2G3YYIACQHXNXEA15M8ZK5" localSheetId="20" hidden="1">#REF!</definedName>
    <definedName name="BEx3FI2G3YYIACQHXNXEA15M8ZK5" hidden="1">#REF!</definedName>
    <definedName name="BEx3FJ9MHSLDK8W91GO85FX1GX57" localSheetId="20" hidden="1">#REF!</definedName>
    <definedName name="BEx3FJ9MHSLDK8W91GO85FX1GX57" hidden="1">#REF!</definedName>
    <definedName name="BEx3FNM4HIBMXBBXPV7LKCWA3GHW" localSheetId="20" hidden="1">#REF!</definedName>
    <definedName name="BEx3FNM4HIBMXBBXPV7LKCWA3GHW" hidden="1">#REF!</definedName>
    <definedName name="BEx3FR251HFU7A33PU01SJUENL2B" localSheetId="20" hidden="1">#REF!</definedName>
    <definedName name="BEx3FR251HFU7A33PU01SJUENL2B" hidden="1">#REF!</definedName>
    <definedName name="BEx3FRIE1T53ZMO1E61ZGQ9THDOQ" localSheetId="9" hidden="1">'[60]10.08.5 - 2008 Capital - TDBU'!#REF!</definedName>
    <definedName name="BEx3FRIE1T53ZMO1E61ZGQ9THDOQ" localSheetId="20" hidden="1">'[61]10.08.5 - 2008 Capital - TDBU'!#REF!</definedName>
    <definedName name="BEx3FRIE1T53ZMO1E61ZGQ9THDOQ" hidden="1">'[61]10.08.5 - 2008 Capital - TDBU'!#REF!</definedName>
    <definedName name="BEx3FX7EJL47JSLSWP3EOC265WAE" localSheetId="15" hidden="1">#REF!</definedName>
    <definedName name="BEx3FX7EJL47JSLSWP3EOC265WAE" localSheetId="16" hidden="1">#REF!</definedName>
    <definedName name="BEx3FX7EJL47JSLSWP3EOC265WAE" localSheetId="17" hidden="1">#REF!</definedName>
    <definedName name="BEx3FX7EJL47JSLSWP3EOC265WAE" localSheetId="20" hidden="1">#REF!</definedName>
    <definedName name="BEx3FX7EJL47JSLSWP3EOC265WAE" hidden="1">#REF!</definedName>
    <definedName name="BEx3G201R8NLJ6FIHO2QS0SW9QVV" localSheetId="17" hidden="1">#REF!</definedName>
    <definedName name="BEx3G201R8NLJ6FIHO2QS0SW9QVV" localSheetId="20" hidden="1">#REF!</definedName>
    <definedName name="BEx3G201R8NLJ6FIHO2QS0SW9QVV" hidden="1">#REF!</definedName>
    <definedName name="BEx3G2LL2II66XY5YCDPG4JE13A3" localSheetId="17" hidden="1">#REF!</definedName>
    <definedName name="BEx3G2LL2II66XY5YCDPG4JE13A3" localSheetId="20" hidden="1">#REF!</definedName>
    <definedName name="BEx3G2LL2II66XY5YCDPG4JE13A3" hidden="1">#REF!</definedName>
    <definedName name="BEx3G2WA0DTYY9D8AGHHOBTPE2B2" localSheetId="20" hidden="1">#REF!</definedName>
    <definedName name="BEx3G2WA0DTYY9D8AGHHOBTPE2B2" hidden="1">#REF!</definedName>
    <definedName name="BEx3G3HT0ZM1BO84RTJMXZ1842C6" localSheetId="9" hidden="1">'[60]10.08.5 - 2008 Capital - TDBU'!#REF!</definedName>
    <definedName name="BEx3G3HT0ZM1BO84RTJMXZ1842C6" localSheetId="20" hidden="1">'[61]10.08.5 - 2008 Capital - TDBU'!#REF!</definedName>
    <definedName name="BEx3G3HT0ZM1BO84RTJMXZ1842C6" hidden="1">'[61]10.08.5 - 2008 Capital - TDBU'!#REF!</definedName>
    <definedName name="BEx3GCXR6IAS0B6WJ03GJVH7CO52" localSheetId="15" hidden="1">#REF!</definedName>
    <definedName name="BEx3GCXR6IAS0B6WJ03GJVH7CO52" localSheetId="16" hidden="1">#REF!</definedName>
    <definedName name="BEx3GCXR6IAS0B6WJ03GJVH7CO52" localSheetId="17" hidden="1">#REF!</definedName>
    <definedName name="BEx3GCXR6IAS0B6WJ03GJVH7CO52" localSheetId="20" hidden="1">#REF!</definedName>
    <definedName name="BEx3GCXR6IAS0B6WJ03GJVH7CO52" hidden="1">#REF!</definedName>
    <definedName name="BEx3GEVV18SEQDI1JGY7EN6D1GT1" localSheetId="17" hidden="1">#REF!</definedName>
    <definedName name="BEx3GEVV18SEQDI1JGY7EN6D1GT1" localSheetId="20" hidden="1">#REF!</definedName>
    <definedName name="BEx3GEVV18SEQDI1JGY7EN6D1GT1" hidden="1">#REF!</definedName>
    <definedName name="BEx3GKFH64MKQX61S7DYTZ15JCPY" localSheetId="17" hidden="1">#REF!</definedName>
    <definedName name="BEx3GKFH64MKQX61S7DYTZ15JCPY" localSheetId="20" hidden="1">#REF!</definedName>
    <definedName name="BEx3GKFH64MKQX61S7DYTZ15JCPY" hidden="1">#REF!</definedName>
    <definedName name="BEx3GMJ1Y6UU02DLRL0QXCEKDA6C" localSheetId="20" hidden="1">#REF!</definedName>
    <definedName name="BEx3GMJ1Y6UU02DLRL0QXCEKDA6C" hidden="1">#REF!</definedName>
    <definedName name="BEx3GN4LY0135CBDIN1TU2UEODGF" localSheetId="20" hidden="1">#REF!</definedName>
    <definedName name="BEx3GN4LY0135CBDIN1TU2UEODGF" hidden="1">#REF!</definedName>
    <definedName name="BEx3GPDH2AH4QKT4OOSN563XUHBD" localSheetId="20" hidden="1">#REF!</definedName>
    <definedName name="BEx3GPDH2AH4QKT4OOSN563XUHBD" hidden="1">#REF!</definedName>
    <definedName name="BEx3GVD97A24S6H24BSXJFP4JCW6" localSheetId="20" hidden="1">#REF!</definedName>
    <definedName name="BEx3GVD97A24S6H24BSXJFP4JCW6" hidden="1">#REF!</definedName>
    <definedName name="BEx3H5UX2GZFZZT657YR76RHW5I6" localSheetId="20" hidden="1">#REF!</definedName>
    <definedName name="BEx3H5UX2GZFZZT657YR76RHW5I6" hidden="1">#REF!</definedName>
    <definedName name="BEx3HMSEFOP6DBM4R97XA6B7NFG6" localSheetId="20" hidden="1">#REF!</definedName>
    <definedName name="BEx3HMSEFOP6DBM4R97XA6B7NFG6" hidden="1">#REF!</definedName>
    <definedName name="BEx3HNZM1GOP9RT8C2AXOMFXIMQ8" localSheetId="20" hidden="1">#REF!</definedName>
    <definedName name="BEx3HNZM1GOP9RT8C2AXOMFXIMQ8" hidden="1">#REF!</definedName>
    <definedName name="BEx3HWJ5SQSD2CVCQNR183X44FR8" localSheetId="20" hidden="1">#REF!</definedName>
    <definedName name="BEx3HWJ5SQSD2CVCQNR183X44FR8" hidden="1">#REF!</definedName>
    <definedName name="BEx3I09YVXO0G4X7KGSA4WGORM35" localSheetId="20" hidden="1">#REF!</definedName>
    <definedName name="BEx3I09YVXO0G4X7KGSA4WGORM35" hidden="1">#REF!</definedName>
    <definedName name="BEx3I7BLM11AXCZ8E4JU8ZIAXPAS" localSheetId="20" hidden="1">#REF!</definedName>
    <definedName name="BEx3I7BLM11AXCZ8E4JU8ZIAXPAS" hidden="1">#REF!</definedName>
    <definedName name="BEx3ICF1GY8HQEBIU9S43PDJ90BX" localSheetId="20" hidden="1">#REF!</definedName>
    <definedName name="BEx3ICF1GY8HQEBIU9S43PDJ90BX" hidden="1">#REF!</definedName>
    <definedName name="BEx3IYAH2DEBFWO8F94H4MXE3RLY" localSheetId="20" hidden="1">#REF!</definedName>
    <definedName name="BEx3IYAH2DEBFWO8F94H4MXE3RLY" hidden="1">#REF!</definedName>
    <definedName name="BEx3IZXXSYEW50379N2EAFWO8DZV" localSheetId="20" hidden="1">#REF!</definedName>
    <definedName name="BEx3IZXXSYEW50379N2EAFWO8DZV" hidden="1">#REF!</definedName>
    <definedName name="BEx3J1VZVGTKT4ATPO9O5JCSFTTR" localSheetId="20" hidden="1">#REF!</definedName>
    <definedName name="BEx3J1VZVGTKT4ATPO9O5JCSFTTR" hidden="1">#REF!</definedName>
    <definedName name="BEx3JC2TY7JNAAC3L7QHVPQXLGQ8" localSheetId="20" hidden="1">#REF!</definedName>
    <definedName name="BEx3JC2TY7JNAAC3L7QHVPQXLGQ8" hidden="1">#REF!</definedName>
    <definedName name="BEx3JHMINP1THWDI6C83QR21FBGR" localSheetId="20" hidden="1">#REF!</definedName>
    <definedName name="BEx3JHMINP1THWDI6C83QR21FBGR" hidden="1">#REF!</definedName>
    <definedName name="BEx3JX23SYDIGOGM4Y0CQFBW8ZBV" localSheetId="20" hidden="1">#REF!</definedName>
    <definedName name="BEx3JX23SYDIGOGM4Y0CQFBW8ZBV" hidden="1">#REF!</definedName>
    <definedName name="BEx3JXCXCVBZJGV5VEG9MJEI01AL" localSheetId="20" hidden="1">#REF!</definedName>
    <definedName name="BEx3JXCXCVBZJGV5VEG9MJEI01AL" hidden="1">#REF!</definedName>
    <definedName name="BEx3JY98ZGQOIJAD31AKR12C64LP" localSheetId="20" hidden="1">#REF!</definedName>
    <definedName name="BEx3JY98ZGQOIJAD31AKR12C64LP" hidden="1">#REF!</definedName>
    <definedName name="BEx3JYK2N7X59TPJSKYZ77ENY8SS" localSheetId="20" hidden="1">#REF!</definedName>
    <definedName name="BEx3JYK2N7X59TPJSKYZ77ENY8SS" hidden="1">#REF!</definedName>
    <definedName name="BEx3K4EII7GU1CG0BN7UL15M6J8Z" localSheetId="20" hidden="1">#REF!</definedName>
    <definedName name="BEx3K4EII7GU1CG0BN7UL15M6J8Z" hidden="1">#REF!</definedName>
    <definedName name="BEx3K4ZXQUQ2KYZF74B84SO48XMW" localSheetId="20" hidden="1">#REF!</definedName>
    <definedName name="BEx3K4ZXQUQ2KYZF74B84SO48XMW" hidden="1">#REF!</definedName>
    <definedName name="BEx3K5QZUNWBEQQWDCJDXXFBV4QK" localSheetId="20" hidden="1">#REF!</definedName>
    <definedName name="BEx3K5QZUNWBEQQWDCJDXXFBV4QK" hidden="1">#REF!</definedName>
    <definedName name="BEx3KC6WKRCQX6L4P34ZM7CCJFBT" localSheetId="20" hidden="1">#REF!</definedName>
    <definedName name="BEx3KC6WKRCQX6L4P34ZM7CCJFBT" hidden="1">#REF!</definedName>
    <definedName name="BEx3KEFXUCVNVPH7KSEGAZYX13B5" localSheetId="20" hidden="1">#REF!</definedName>
    <definedName name="BEx3KEFXUCVNVPH7KSEGAZYX13B5" hidden="1">#REF!</definedName>
    <definedName name="BEx3KFXUAF6YXAA47B7Q6X9B3VGB" localSheetId="20" hidden="1">#REF!</definedName>
    <definedName name="BEx3KFXUAF6YXAA47B7Q6X9B3VGB" hidden="1">#REF!</definedName>
    <definedName name="BEx3KIXQYOGMPK4WJJAVBRX4NR28" localSheetId="20" hidden="1">#REF!</definedName>
    <definedName name="BEx3KIXQYOGMPK4WJJAVBRX4NR28" hidden="1">#REF!</definedName>
    <definedName name="BEx3KJOMVOSFZVJUL3GKCNP6DQDS" localSheetId="20" hidden="1">#REF!</definedName>
    <definedName name="BEx3KJOMVOSFZVJUL3GKCNP6DQDS" hidden="1">#REF!</definedName>
    <definedName name="BEx3KP2VRBMORK0QEAZUYCXL3DHJ" localSheetId="20" hidden="1">#REF!</definedName>
    <definedName name="BEx3KP2VRBMORK0QEAZUYCXL3DHJ" hidden="1">#REF!</definedName>
    <definedName name="BEx3L4IN3LI4C26SITKTGAH27CDU" localSheetId="20" hidden="1">#REF!</definedName>
    <definedName name="BEx3L4IN3LI4C26SITKTGAH27CDU" hidden="1">#REF!</definedName>
    <definedName name="BEx3L4YQ0J7ZU0M5QM6YIPCEYC9K" localSheetId="20" hidden="1">#REF!</definedName>
    <definedName name="BEx3L4YQ0J7ZU0M5QM6YIPCEYC9K" hidden="1">#REF!</definedName>
    <definedName name="BEx3L60DJOR7NQN42G7YSAODP1EX" localSheetId="20" hidden="1">#REF!</definedName>
    <definedName name="BEx3L60DJOR7NQN42G7YSAODP1EX" hidden="1">#REF!</definedName>
    <definedName name="BEx3L7D0PI38HWZ7VADU16C9E33D" localSheetId="20" hidden="1">#REF!</definedName>
    <definedName name="BEx3L7D0PI38HWZ7VADU16C9E33D" hidden="1">#REF!</definedName>
    <definedName name="BEx3L7NTB2BHXP26B5F4A3PRTY0Z" localSheetId="20" hidden="1">#REF!</definedName>
    <definedName name="BEx3L7NTB2BHXP26B5F4A3PRTY0Z" hidden="1">#REF!</definedName>
    <definedName name="BEx3LM1PR4Y7KINKMTMKR984GX8Q" localSheetId="20" hidden="1">#REF!</definedName>
    <definedName name="BEx3LM1PR4Y7KINKMTMKR984GX8Q" hidden="1">#REF!</definedName>
    <definedName name="BEx3LPCEZ1C0XEKNCM3YT09JWCUO" localSheetId="20" hidden="1">#REF!</definedName>
    <definedName name="BEx3LPCEZ1C0XEKNCM3YT09JWCUO" hidden="1">#REF!</definedName>
    <definedName name="BEx3LTU80DDHQRJRLVN79J3RC5Z0" localSheetId="20" hidden="1">#REF!</definedName>
    <definedName name="BEx3LTU80DDHQRJRLVN79J3RC5Z0" hidden="1">#REF!</definedName>
    <definedName name="BEx3LUL5EICSTN6KP1M6B7NAHYVO" localSheetId="20" hidden="1">#REF!</definedName>
    <definedName name="BEx3LUL5EICSTN6KP1M6B7NAHYVO" hidden="1">#REF!</definedName>
    <definedName name="BEx3M1MR1K1NQD03H74BFWOK4MWQ" localSheetId="20" hidden="1">#REF!</definedName>
    <definedName name="BEx3M1MR1K1NQD03H74BFWOK4MWQ" hidden="1">#REF!</definedName>
    <definedName name="BEx3M4H77MYUKOOD31H9F80NMVK8" localSheetId="20" hidden="1">#REF!</definedName>
    <definedName name="BEx3M4H77MYUKOOD31H9F80NMVK8" hidden="1">#REF!</definedName>
    <definedName name="BEx3M885DQ9KX2HJ6T6P6HDY9GC4" localSheetId="20" hidden="1">#REF!</definedName>
    <definedName name="BEx3M885DQ9KX2HJ6T6P6HDY9GC4" hidden="1">#REF!</definedName>
    <definedName name="BEx3M9VFX329PZWYC4DMZ6P3W9R2" localSheetId="20" hidden="1">#REF!</definedName>
    <definedName name="BEx3M9VFX329PZWYC4DMZ6P3W9R2" hidden="1">#REF!</definedName>
    <definedName name="BEx3MCQ0L5NQSPA1DGA0QTYSLHNP" localSheetId="20" hidden="1">#REF!</definedName>
    <definedName name="BEx3MCQ0L5NQSPA1DGA0QTYSLHNP" hidden="1">#REF!</definedName>
    <definedName name="BEx3MCQ0VEBV0CZXDS505L38EQ8N" localSheetId="20" hidden="1">#REF!</definedName>
    <definedName name="BEx3MCQ0VEBV0CZXDS505L38EQ8N" hidden="1">#REF!</definedName>
    <definedName name="BEx3ME2HC294KYAUDR73NXYGVDW0" localSheetId="20" hidden="1">#REF!</definedName>
    <definedName name="BEx3ME2HC294KYAUDR73NXYGVDW0" hidden="1">#REF!</definedName>
    <definedName name="BEx3MEYV5LQY0BAL7V3CFAFVOM3T" localSheetId="20" hidden="1">#REF!</definedName>
    <definedName name="BEx3MEYV5LQY0BAL7V3CFAFVOM3T" hidden="1">#REF!</definedName>
    <definedName name="BEx3MREOFWJQEYMCMBL7ZE06NBN6" localSheetId="20" hidden="1">#REF!</definedName>
    <definedName name="BEx3MREOFWJQEYMCMBL7ZE06NBN6" hidden="1">#REF!</definedName>
    <definedName name="BEx3MRPHDEYR919ZKPYTH3O7DQTY" localSheetId="20" hidden="1">#REF!</definedName>
    <definedName name="BEx3MRPHDEYR919ZKPYTH3O7DQTY" hidden="1">#REF!</definedName>
    <definedName name="BEx3NKXF7GYXHBK75UI6MDRUSU0J" localSheetId="20" hidden="1">#REF!</definedName>
    <definedName name="BEx3NKXF7GYXHBK75UI6MDRUSU0J" hidden="1">#REF!</definedName>
    <definedName name="BEx3NLIZ7PHF2XE59ECZ3MD04ZG1" localSheetId="20" hidden="1">#REF!</definedName>
    <definedName name="BEx3NLIZ7PHF2XE59ECZ3MD04ZG1" hidden="1">#REF!</definedName>
    <definedName name="BEx3NMQ4BVC94728AUM7CCX7UHTU" localSheetId="20" hidden="1">#REF!</definedName>
    <definedName name="BEx3NMQ4BVC94728AUM7CCX7UHTU" hidden="1">#REF!</definedName>
    <definedName name="BEx3NNBPZUO6BZU0DLA11SQERG4L" localSheetId="20" hidden="1">#REF!</definedName>
    <definedName name="BEx3NNBPZUO6BZU0DLA11SQERG4L" hidden="1">#REF!</definedName>
    <definedName name="BEx3NR2I4OUFP3Z2QZEDU2PIFIDI" localSheetId="20" hidden="1">#REF!</definedName>
    <definedName name="BEx3NR2I4OUFP3Z2QZEDU2PIFIDI" hidden="1">#REF!</definedName>
    <definedName name="BEx3NVV3RL4UV2EU430NY5LKTPXD" localSheetId="20" hidden="1">#REF!</definedName>
    <definedName name="BEx3NVV3RL4UV2EU430NY5LKTPXD" hidden="1">#REF!</definedName>
    <definedName name="BEx3O1420BO99ELGBDOEK6YUS2AH" localSheetId="20" hidden="1">#REF!</definedName>
    <definedName name="BEx3O1420BO99ELGBDOEK6YUS2AH" hidden="1">#REF!</definedName>
    <definedName name="BEx3O19B8FTTAPVT5DZXQGQXWFR8" localSheetId="20" hidden="1">#REF!</definedName>
    <definedName name="BEx3O19B8FTTAPVT5DZXQGQXWFR8" hidden="1">#REF!</definedName>
    <definedName name="BEx3O208V4211X3WMWUFFIW28Y5U" localSheetId="20" hidden="1">#REF!</definedName>
    <definedName name="BEx3O208V4211X3WMWUFFIW28Y5U" hidden="1">#REF!</definedName>
    <definedName name="BEx3O7JY7N5U41CVEUHYIEK343YH" localSheetId="20" hidden="1">#REF!</definedName>
    <definedName name="BEx3O7JY7N5U41CVEUHYIEK343YH" hidden="1">#REF!</definedName>
    <definedName name="BEx3O85IKWARA6NCJOLRBRJFMEWW" localSheetId="9" hidden="1">[62]Table!#REF!</definedName>
    <definedName name="BEx3O85IKWARA6NCJOLRBRJFMEWW" localSheetId="20" hidden="1">[63]Table!#REF!</definedName>
    <definedName name="BEx3O85IKWARA6NCJOLRBRJFMEWW" hidden="1">[63]Table!#REF!</definedName>
    <definedName name="BEx3OFCGQH8N5QT3C8M44CX5CLHX" localSheetId="15" hidden="1">#REF!</definedName>
    <definedName name="BEx3OFCGQH8N5QT3C8M44CX5CLHX" localSheetId="16" hidden="1">#REF!</definedName>
    <definedName name="BEx3OFCGQH8N5QT3C8M44CX5CLHX" localSheetId="17" hidden="1">#REF!</definedName>
    <definedName name="BEx3OFCGQH8N5QT3C8M44CX5CLHX" localSheetId="20" hidden="1">#REF!</definedName>
    <definedName name="BEx3OFCGQH8N5QT3C8M44CX5CLHX" hidden="1">#REF!</definedName>
    <definedName name="BEx3OJZSCGFRW7SVGBFI0X9DNVMM" localSheetId="17" hidden="1">#REF!</definedName>
    <definedName name="BEx3OJZSCGFRW7SVGBFI0X9DNVMM" localSheetId="20" hidden="1">#REF!</definedName>
    <definedName name="BEx3OJZSCGFRW7SVGBFI0X9DNVMM" hidden="1">#REF!</definedName>
    <definedName name="BEx3ORSBUXAF21MKEY90YJV9AY9A" localSheetId="17" hidden="1">#REF!</definedName>
    <definedName name="BEx3ORSBUXAF21MKEY90YJV9AY9A" localSheetId="20" hidden="1">#REF!</definedName>
    <definedName name="BEx3ORSBUXAF21MKEY90YJV9AY9A" hidden="1">#REF!</definedName>
    <definedName name="BEx3OV8BH6PYNZT7C246LOAU9SVX" localSheetId="20" hidden="1">#REF!</definedName>
    <definedName name="BEx3OV8BH6PYNZT7C246LOAU9SVX" hidden="1">#REF!</definedName>
    <definedName name="BEx3OXRYJZUEY6E72UJU0PHLMYAR" localSheetId="20" hidden="1">#REF!</definedName>
    <definedName name="BEx3OXRYJZUEY6E72UJU0PHLMYAR" hidden="1">#REF!</definedName>
    <definedName name="BEx3P59TTRSGQY888P5C1O7M2PQT" localSheetId="20" hidden="1">#REF!</definedName>
    <definedName name="BEx3P59TTRSGQY888P5C1O7M2PQT" hidden="1">#REF!</definedName>
    <definedName name="BEx3PDNRRNKD5GOUBUQFXAHIXLD9" localSheetId="20" hidden="1">#REF!</definedName>
    <definedName name="BEx3PDNRRNKD5GOUBUQFXAHIXLD9" hidden="1">#REF!</definedName>
    <definedName name="BEx3PDT8GNPWLLN02IH1XPV90XYK" localSheetId="20" hidden="1">#REF!</definedName>
    <definedName name="BEx3PDT8GNPWLLN02IH1XPV90XYK" hidden="1">#REF!</definedName>
    <definedName name="BEx3PG24EE6BFX4WK0PD7YR4MWXE" localSheetId="20" hidden="1">#REF!</definedName>
    <definedName name="BEx3PG24EE6BFX4WK0PD7YR4MWXE" hidden="1">#REF!</definedName>
    <definedName name="BEx3PKEMDW8KZEP11IL927C5O7I2" localSheetId="20" hidden="1">#REF!</definedName>
    <definedName name="BEx3PKEMDW8KZEP11IL927C5O7I2" hidden="1">#REF!</definedName>
    <definedName name="BEx3PKJZ1Z7L9S6KV8KXVS6B2FX4" localSheetId="20" hidden="1">#REF!</definedName>
    <definedName name="BEx3PKJZ1Z7L9S6KV8KXVS6B2FX4" hidden="1">#REF!</definedName>
    <definedName name="BEx3PMNG53Z5HY138H99QOMTX8W3" localSheetId="20" hidden="1">#REF!</definedName>
    <definedName name="BEx3PMNG53Z5HY138H99QOMTX8W3" hidden="1">#REF!</definedName>
    <definedName name="BEx3PP1RRSFZ8UC0JC9R91W6LNKW" localSheetId="20" hidden="1">#REF!</definedName>
    <definedName name="BEx3PP1RRSFZ8UC0JC9R91W6LNKW" hidden="1">#REF!</definedName>
    <definedName name="BEx3PPCKN624WDXN9HIU6BDOOFL1" localSheetId="20" hidden="1">#REF!</definedName>
    <definedName name="BEx3PPCKN624WDXN9HIU6BDOOFL1" hidden="1">#REF!</definedName>
    <definedName name="BEx3PVXYZC8WB9ZJE7OCKUXZ46EA" localSheetId="20" hidden="1">#REF!</definedName>
    <definedName name="BEx3PVXYZC8WB9ZJE7OCKUXZ46EA" hidden="1">#REF!</definedName>
    <definedName name="BEx3Q0VWPU5EQECK7MQ47TYJ3SWW" localSheetId="20" hidden="1">#REF!</definedName>
    <definedName name="BEx3Q0VWPU5EQECK7MQ47TYJ3SWW" hidden="1">#REF!</definedName>
    <definedName name="BEx3Q7BZ9PUXK2RLIOFSIS9AHU1B" localSheetId="20" hidden="1">#REF!</definedName>
    <definedName name="BEx3Q7BZ9PUXK2RLIOFSIS9AHU1B" hidden="1">#REF!</definedName>
    <definedName name="BEx3Q8J42S9VU6EAN2Y28MR6DF88" localSheetId="20" hidden="1">#REF!</definedName>
    <definedName name="BEx3Q8J42S9VU6EAN2Y28MR6DF88" hidden="1">#REF!</definedName>
    <definedName name="BEx3QEDFOYFY5NBTININ5W4RLD4Q" localSheetId="20" hidden="1">#REF!</definedName>
    <definedName name="BEx3QEDFOYFY5NBTININ5W4RLD4Q" hidden="1">#REF!</definedName>
    <definedName name="BEx3QIKJ3U962US1Q564NZDLU8LD" localSheetId="20" hidden="1">#REF!</definedName>
    <definedName name="BEx3QIKJ3U962US1Q564NZDLU8LD" hidden="1">#REF!</definedName>
    <definedName name="BEx3QLKKMOCYGB7DSNC29XGRU52O" localSheetId="20" hidden="1">#REF!</definedName>
    <definedName name="BEx3QLKKMOCYGB7DSNC29XGRU52O" hidden="1">#REF!</definedName>
    <definedName name="BEx3QR9D45DHW50VQ7Y3Q1AXPOB9" localSheetId="20" hidden="1">#REF!</definedName>
    <definedName name="BEx3QR9D45DHW50VQ7Y3Q1AXPOB9" hidden="1">#REF!</definedName>
    <definedName name="BEx3QSWT2S5KWG6U2V9711IYDQBM" localSheetId="20" hidden="1">#REF!</definedName>
    <definedName name="BEx3QSWT2S5KWG6U2V9711IYDQBM" hidden="1">#REF!</definedName>
    <definedName name="BEx3QU9AM2D9N0887SF1H9427JKU" localSheetId="20" hidden="1">#REF!</definedName>
    <definedName name="BEx3QU9AM2D9N0887SF1H9427JKU" hidden="1">#REF!</definedName>
    <definedName name="BEx3QVGG7Q2X4HZHJAM35A8T3VR7" localSheetId="20" hidden="1">#REF!</definedName>
    <definedName name="BEx3QVGG7Q2X4HZHJAM35A8T3VR7" hidden="1">#REF!</definedName>
    <definedName name="BEx3R0JUB9YN8PHPPQTAMIT1IHWK" localSheetId="20" hidden="1">#REF!</definedName>
    <definedName name="BEx3R0JUB9YN8PHPPQTAMIT1IHWK" hidden="1">#REF!</definedName>
    <definedName name="BEx3R81NFRO7M81VHVKOBFT0QBIL" localSheetId="20" hidden="1">#REF!</definedName>
    <definedName name="BEx3R81NFRO7M81VHVKOBFT0QBIL" hidden="1">#REF!</definedName>
    <definedName name="BEx3R8N7YCUKJFKXRC8VVKDGUCWT" localSheetId="20" hidden="1">#REF!</definedName>
    <definedName name="BEx3R8N7YCUKJFKXRC8VVKDGUCWT" hidden="1">#REF!</definedName>
    <definedName name="BEx3RFJCSRTFFKD3A8DC3F4ZHW92" localSheetId="20" hidden="1">#REF!</definedName>
    <definedName name="BEx3RFJCSRTFFKD3A8DC3F4ZHW92" hidden="1">#REF!</definedName>
    <definedName name="BEx3RHC2ZD5UFS6QD4OPFCNNMWH1" localSheetId="20" hidden="1">#REF!</definedName>
    <definedName name="BEx3RHC2ZD5UFS6QD4OPFCNNMWH1" hidden="1">#REF!</definedName>
    <definedName name="BEx3RHMVYSP3UJFE4JFGYN439AJK" localSheetId="20" hidden="1">#REF!</definedName>
    <definedName name="BEx3RHMVYSP3UJFE4JFGYN439AJK" hidden="1">#REF!</definedName>
    <definedName name="BEx3RKHARL8IJX5B7DY70B7NIRVT" localSheetId="20" hidden="1">#REF!</definedName>
    <definedName name="BEx3RKHARL8IJX5B7DY70B7NIRVT" hidden="1">#REF!</definedName>
    <definedName name="BEx3RQ10QIWBAPHALAA91BUUCM2X" localSheetId="20" hidden="1">#REF!</definedName>
    <definedName name="BEx3RQ10QIWBAPHALAA91BUUCM2X" hidden="1">#REF!</definedName>
    <definedName name="BEx3RV4E1WT43SZBUN09RTB8EK1O" localSheetId="20" hidden="1">#REF!</definedName>
    <definedName name="BEx3RV4E1WT43SZBUN09RTB8EK1O" hidden="1">#REF!</definedName>
    <definedName name="BEx3RXO31FBRRLV0JNYV5WKXBI0B" localSheetId="20" hidden="1">#REF!</definedName>
    <definedName name="BEx3RXO31FBRRLV0JNYV5WKXBI0B" hidden="1">#REF!</definedName>
    <definedName name="BEx3RXYU0QLFXSFTM5EB20GD03W5" localSheetId="20" hidden="1">#REF!</definedName>
    <definedName name="BEx3RXYU0QLFXSFTM5EB20GD03W5" hidden="1">#REF!</definedName>
    <definedName name="BEx3RYKLC3QQO3XTUN7BEW2AQL98" localSheetId="20" hidden="1">#REF!</definedName>
    <definedName name="BEx3RYKLC3QQO3XTUN7BEW2AQL98" hidden="1">#REF!</definedName>
    <definedName name="BEx3S0D6JUMB108LOCZDSMZJEEJ5" localSheetId="20" hidden="1">#REF!</definedName>
    <definedName name="BEx3S0D6JUMB108LOCZDSMZJEEJ5" hidden="1">#REF!</definedName>
    <definedName name="BEx3SHWF5FZ1ENNWE8YT6JTBCDWU" localSheetId="20" hidden="1">#REF!</definedName>
    <definedName name="BEx3SHWF5FZ1ENNWE8YT6JTBCDWU" hidden="1">#REF!</definedName>
    <definedName name="BEx3SICJ45BYT6FHBER86PJT25FC" localSheetId="20" hidden="1">#REF!</definedName>
    <definedName name="BEx3SICJ45BYT6FHBER86PJT25FC" hidden="1">#REF!</definedName>
    <definedName name="BEx3SMUCMJVGQ2H4EHQI5ZFHEF0P" localSheetId="20" hidden="1">#REF!</definedName>
    <definedName name="BEx3SMUCMJVGQ2H4EHQI5ZFHEF0P" hidden="1">#REF!</definedName>
    <definedName name="BEx3SN56F03CPDRDA7LZ763V0N4I" localSheetId="20" hidden="1">#REF!</definedName>
    <definedName name="BEx3SN56F03CPDRDA7LZ763V0N4I" hidden="1">#REF!</definedName>
    <definedName name="BEx3SPE6N1ORXPRCDL3JPZD73Z9F" localSheetId="20" hidden="1">#REF!</definedName>
    <definedName name="BEx3SPE6N1ORXPRCDL3JPZD73Z9F" hidden="1">#REF!</definedName>
    <definedName name="BEx3T29ZTULQE0OMSMWUMZDU9ZZ0" localSheetId="20" hidden="1">#REF!</definedName>
    <definedName name="BEx3T29ZTULQE0OMSMWUMZDU9ZZ0" hidden="1">#REF!</definedName>
    <definedName name="BEx3T6MJ1QDJ929WMUDVZ0O3UW0Y" localSheetId="20" hidden="1">#REF!</definedName>
    <definedName name="BEx3T6MJ1QDJ929WMUDVZ0O3UW0Y" hidden="1">#REF!</definedName>
    <definedName name="BEx3T90SRPHVFZGKZPEL156PTBLG" localSheetId="20" hidden="1">#REF!</definedName>
    <definedName name="BEx3T90SRPHVFZGKZPEL156PTBLG" hidden="1">#REF!</definedName>
    <definedName name="BEx3TMNO7NM03FQTML6ZEBRQXY0M" localSheetId="20" hidden="1">#REF!</definedName>
    <definedName name="BEx3TMNO7NM03FQTML6ZEBRQXY0M" hidden="1">#REF!</definedName>
    <definedName name="BEx3TPCSI16OAB2L9M9IULQMQ9J9" localSheetId="20" hidden="1">#REF!</definedName>
    <definedName name="BEx3TPCSI16OAB2L9M9IULQMQ9J9" hidden="1">#REF!</definedName>
    <definedName name="BEx3U64YUOZ419BAJS2W78UMATAW" localSheetId="20" hidden="1">#REF!</definedName>
    <definedName name="BEx3U64YUOZ419BAJS2W78UMATAW" hidden="1">#REF!</definedName>
    <definedName name="BEx3U94WCEA5DKMWBEX1GU0LKYG2" localSheetId="20" hidden="1">#REF!</definedName>
    <definedName name="BEx3U94WCEA5DKMWBEX1GU0LKYG2" hidden="1">#REF!</definedName>
    <definedName name="BEx3U9VZ8SQVYS6ZA038J7AP7ZGW" localSheetId="20" hidden="1">#REF!</definedName>
    <definedName name="BEx3U9VZ8SQVYS6ZA038J7AP7ZGW" hidden="1">#REF!</definedName>
    <definedName name="BEx3UG11PSVRK9DW5ZNKOB4T24MN" localSheetId="9" hidden="1">'[60]10.08.5 - 2008 Capital - TDBU'!#REF!</definedName>
    <definedName name="BEx3UG11PSVRK9DW5ZNKOB4T24MN" localSheetId="20" hidden="1">'[61]10.08.5 - 2008 Capital - TDBU'!#REF!</definedName>
    <definedName name="BEx3UG11PSVRK9DW5ZNKOB4T24MN" hidden="1">'[61]10.08.5 - 2008 Capital - TDBU'!#REF!</definedName>
    <definedName name="BEx3UIQ5B7PL8QJ6RI0LF7QJWLLO" localSheetId="15" hidden="1">#REF!</definedName>
    <definedName name="BEx3UIQ5B7PL8QJ6RI0LF7QJWLLO" localSheetId="16" hidden="1">#REF!</definedName>
    <definedName name="BEx3UIQ5B7PL8QJ6RI0LF7QJWLLO" localSheetId="17" hidden="1">#REF!</definedName>
    <definedName name="BEx3UIQ5B7PL8QJ6RI0LF7QJWLLO" localSheetId="20" hidden="1">#REF!</definedName>
    <definedName name="BEx3UIQ5B7PL8QJ6RI0LF7QJWLLO" hidden="1">#REF!</definedName>
    <definedName name="BEx3UIQ5WRJBGNTFCCLOR4N7B1OQ" localSheetId="17" hidden="1">#REF!</definedName>
    <definedName name="BEx3UIQ5WRJBGNTFCCLOR4N7B1OQ" localSheetId="20" hidden="1">#REF!</definedName>
    <definedName name="BEx3UIQ5WRJBGNTFCCLOR4N7B1OQ" hidden="1">#REF!</definedName>
    <definedName name="BEx3UJMIX2NUSSWGMSI25A5DM4CH" localSheetId="17" hidden="1">#REF!</definedName>
    <definedName name="BEx3UJMIX2NUSSWGMSI25A5DM4CH" localSheetId="20" hidden="1">#REF!</definedName>
    <definedName name="BEx3UJMIX2NUSSWGMSI25A5DM4CH" hidden="1">#REF!</definedName>
    <definedName name="BEx3UKOCOQG7S1YQ436S997K1KWV" localSheetId="20" hidden="1">#REF!</definedName>
    <definedName name="BEx3UKOCOQG7S1YQ436S997K1KWV" hidden="1">#REF!</definedName>
    <definedName name="BEx3UQ7WT8T56S476IYJBFTP1FBY" localSheetId="9" hidden="1">'[60]10.08.5 - 2008 Capital - TDBU'!#REF!</definedName>
    <definedName name="BEx3UQ7WT8T56S476IYJBFTP1FBY" localSheetId="20" hidden="1">'[61]10.08.5 - 2008 Capital - TDBU'!#REF!</definedName>
    <definedName name="BEx3UQ7WT8T56S476IYJBFTP1FBY" hidden="1">'[61]10.08.5 - 2008 Capital - TDBU'!#REF!</definedName>
    <definedName name="BEx3UU46FGPB8C5GM6QZZZNI8FY1" localSheetId="15" hidden="1">#REF!</definedName>
    <definedName name="BEx3UU46FGPB8C5GM6QZZZNI8FY1" localSheetId="16" hidden="1">#REF!</definedName>
    <definedName name="BEx3UU46FGPB8C5GM6QZZZNI8FY1" localSheetId="17" hidden="1">#REF!</definedName>
    <definedName name="BEx3UU46FGPB8C5GM6QZZZNI8FY1" localSheetId="20" hidden="1">#REF!</definedName>
    <definedName name="BEx3UU46FGPB8C5GM6QZZZNI8FY1" hidden="1">#REF!</definedName>
    <definedName name="BEx3UYM19VIXLA0EU7LB9NHA77PB" localSheetId="17" hidden="1">#REF!</definedName>
    <definedName name="BEx3UYM19VIXLA0EU7LB9NHA77PB" localSheetId="20" hidden="1">#REF!</definedName>
    <definedName name="BEx3UYM19VIXLA0EU7LB9NHA77PB" hidden="1">#REF!</definedName>
    <definedName name="BEx3V0EPR8DD44FA1TJFATXBJ5BA" localSheetId="17" hidden="1">#REF!</definedName>
    <definedName name="BEx3V0EPR8DD44FA1TJFATXBJ5BA" localSheetId="20" hidden="1">#REF!</definedName>
    <definedName name="BEx3V0EPR8DD44FA1TJFATXBJ5BA" hidden="1">#REF!</definedName>
    <definedName name="BEx3VML7CG70HPISMVYIUEN3711Q" localSheetId="20" hidden="1">#REF!</definedName>
    <definedName name="BEx3VML7CG70HPISMVYIUEN3711Q" hidden="1">#REF!</definedName>
    <definedName name="BEx56ZID5H04P9AIYLP1OASFGV56" localSheetId="20" hidden="1">#REF!</definedName>
    <definedName name="BEx56ZID5H04P9AIYLP1OASFGV56" hidden="1">#REF!</definedName>
    <definedName name="BEx57VVOKGYOTHR9Z8AJNKRDSU20" localSheetId="20" hidden="1">#REF!</definedName>
    <definedName name="BEx57VVOKGYOTHR9Z8AJNKRDSU20" hidden="1">#REF!</definedName>
    <definedName name="BEx587EYSS57E3PI8DT973HLJM9E" localSheetId="20" hidden="1">#REF!</definedName>
    <definedName name="BEx587EYSS57E3PI8DT973HLJM9E" hidden="1">#REF!</definedName>
    <definedName name="BEx587KFQ3VKCOCY1SA5F24PQGUI" localSheetId="20" hidden="1">#REF!</definedName>
    <definedName name="BEx587KFQ3VKCOCY1SA5F24PQGUI" hidden="1">#REF!</definedName>
    <definedName name="BEx589YSF6Z3BES2WDO9VJF6J7RD" localSheetId="20" hidden="1">#REF!</definedName>
    <definedName name="BEx589YSF6Z3BES2WDO9VJF6J7RD" hidden="1">#REF!</definedName>
    <definedName name="BEx58HRBEO7GYHL70I9S0DIIR5Y3" localSheetId="20" hidden="1">#REF!</definedName>
    <definedName name="BEx58HRBEO7GYHL70I9S0DIIR5Y3" hidden="1">#REF!</definedName>
    <definedName name="BEx58O1WGJ5ARYSTQ7E7Z9CZ70FW" localSheetId="20" hidden="1">#REF!</definedName>
    <definedName name="BEx58O1WGJ5ARYSTQ7E7Z9CZ70FW" hidden="1">#REF!</definedName>
    <definedName name="BEx58O780PQ05NF0Z1SKKRB3N099" localSheetId="20" hidden="1">#REF!</definedName>
    <definedName name="BEx58O780PQ05NF0Z1SKKRB3N099" hidden="1">#REF!</definedName>
    <definedName name="BEx58XHO7ZULLF2EUD7YIS0MGQJ5" localSheetId="20" hidden="1">#REF!</definedName>
    <definedName name="BEx58XHO7ZULLF2EUD7YIS0MGQJ5" hidden="1">#REF!</definedName>
    <definedName name="BEx58ZW0HAIGIPEX9CVA1PQQTR6X" localSheetId="20" hidden="1">#REF!</definedName>
    <definedName name="BEx58ZW0HAIGIPEX9CVA1PQQTR6X" hidden="1">#REF!</definedName>
    <definedName name="BEx59BA1KH3RG6K1LHL7YS2VB79N" localSheetId="20" hidden="1">#REF!</definedName>
    <definedName name="BEx59BA1KH3RG6K1LHL7YS2VB79N" hidden="1">#REF!</definedName>
    <definedName name="BEx59E9WABJP2TN71QAIKK79HPK9" localSheetId="20" hidden="1">#REF!</definedName>
    <definedName name="BEx59E9WABJP2TN71QAIKK79HPK9" hidden="1">#REF!</definedName>
    <definedName name="BEx59P7MAPNU129ZTC5H3EH892G1" localSheetId="20" hidden="1">#REF!</definedName>
    <definedName name="BEx59P7MAPNU129ZTC5H3EH892G1" hidden="1">#REF!</definedName>
    <definedName name="BEx5A11WZRQSIE089QE119AOX9ZG" localSheetId="20" hidden="1">#REF!</definedName>
    <definedName name="BEx5A11WZRQSIE089QE119AOX9ZG" hidden="1">#REF!</definedName>
    <definedName name="BEx5A6ATFUVEJ0HUDROD1OO0CGV5" localSheetId="20" hidden="1">#REF!</definedName>
    <definedName name="BEx5A6ATFUVEJ0HUDROD1OO0CGV5" hidden="1">#REF!</definedName>
    <definedName name="BEx5A7CIGCOTHJKHGUBDZG91JGPZ" localSheetId="20" hidden="1">#REF!</definedName>
    <definedName name="BEx5A7CIGCOTHJKHGUBDZG91JGPZ" hidden="1">#REF!</definedName>
    <definedName name="BEx5A8UFLT2SWVSG5COFA9B8P376" localSheetId="20" hidden="1">#REF!</definedName>
    <definedName name="BEx5A8UFLT2SWVSG5COFA9B8P376" hidden="1">#REF!</definedName>
    <definedName name="BEx5AFFTN3IXIBHDKM0FYC4OFL1S" localSheetId="20" hidden="1">#REF!</definedName>
    <definedName name="BEx5AFFTN3IXIBHDKM0FYC4OFL1S" hidden="1">#REF!</definedName>
    <definedName name="BEx5AOFIO8KVRHIZ1RII337AA8ML" localSheetId="20" hidden="1">#REF!</definedName>
    <definedName name="BEx5AOFIO8KVRHIZ1RII337AA8ML" hidden="1">#REF!</definedName>
    <definedName name="BEx5APRZ66L5BWHFE8E4YYNEDTI4" localSheetId="20" hidden="1">#REF!</definedName>
    <definedName name="BEx5APRZ66L5BWHFE8E4YYNEDTI4" hidden="1">#REF!</definedName>
    <definedName name="BEx5ARVI26GBOMZ6NBHE2KUBTNSP" localSheetId="9" hidden="1">'[60]10.08.3 - 2008 Expense - TDBU'!#REF!</definedName>
    <definedName name="BEx5ARVI26GBOMZ6NBHE2KUBTNSP" localSheetId="20" hidden="1">'[61]10.08.3 - 2008 Expense - TDBU'!#REF!</definedName>
    <definedName name="BEx5ARVI26GBOMZ6NBHE2KUBTNSP" hidden="1">'[61]10.08.3 - 2008 Expense - TDBU'!#REF!</definedName>
    <definedName name="BEx5AUVDSQ35VO4BD9AKKGBM5S7D" localSheetId="15" hidden="1">#REF!</definedName>
    <definedName name="BEx5AUVDSQ35VO4BD9AKKGBM5S7D" localSheetId="16" hidden="1">#REF!</definedName>
    <definedName name="BEx5AUVDSQ35VO4BD9AKKGBM5S7D" localSheetId="17" hidden="1">#REF!</definedName>
    <definedName name="BEx5AUVDSQ35VO4BD9AKKGBM5S7D" localSheetId="20" hidden="1">#REF!</definedName>
    <definedName name="BEx5AUVDSQ35VO4BD9AKKGBM5S7D" hidden="1">#REF!</definedName>
    <definedName name="BEx5B4RHHX0J1BF2FZKEA0SPP29O" localSheetId="17" hidden="1">#REF!</definedName>
    <definedName name="BEx5B4RHHX0J1BF2FZKEA0SPP29O" localSheetId="20" hidden="1">#REF!</definedName>
    <definedName name="BEx5B4RHHX0J1BF2FZKEA0SPP29O" hidden="1">#REF!</definedName>
    <definedName name="BEx5B5YMSWP0OVI5CIQRP5V18D0C" localSheetId="17" hidden="1">#REF!</definedName>
    <definedName name="BEx5B5YMSWP0OVI5CIQRP5V18D0C" localSheetId="20" hidden="1">#REF!</definedName>
    <definedName name="BEx5B5YMSWP0OVI5CIQRP5V18D0C" hidden="1">#REF!</definedName>
    <definedName name="BEx5B825RW35M5H0UB2IZGGRS4ER" localSheetId="20" hidden="1">#REF!</definedName>
    <definedName name="BEx5B825RW35M5H0UB2IZGGRS4ER" hidden="1">#REF!</definedName>
    <definedName name="BEx5BAWPMY0TL684WDXX6KKJLRCN" localSheetId="20" hidden="1">#REF!</definedName>
    <definedName name="BEx5BAWPMY0TL684WDXX6KKJLRCN" hidden="1">#REF!</definedName>
    <definedName name="BEx5BBI61U4Y65GD0ARMTALPP7SJ" localSheetId="20" hidden="1">#REF!</definedName>
    <definedName name="BEx5BBI61U4Y65GD0ARMTALPP7SJ" hidden="1">#REF!</definedName>
    <definedName name="BEx5BD5L6LIQ99M87XJMWWNL031Z" localSheetId="20" hidden="1">#REF!</definedName>
    <definedName name="BEx5BD5L6LIQ99M87XJMWWNL031Z" hidden="1">#REF!</definedName>
    <definedName name="BEx5BDR56MEV4IHY6CIH2SVNG1UB" localSheetId="20" hidden="1">#REF!</definedName>
    <definedName name="BEx5BDR56MEV4IHY6CIH2SVNG1UB" hidden="1">#REF!</definedName>
    <definedName name="BEx5BESZC5H329SKHGJOHZFILYJJ" localSheetId="20" hidden="1">#REF!</definedName>
    <definedName name="BEx5BESZC5H329SKHGJOHZFILYJJ" hidden="1">#REF!</definedName>
    <definedName name="BEx5BHSQ42B50IU1TEQFUXFX9XQD" localSheetId="20" hidden="1">#REF!</definedName>
    <definedName name="BEx5BHSQ42B50IU1TEQFUXFX9XQD" hidden="1">#REF!</definedName>
    <definedName name="BEx5BKHUCQEM4FA2DEQUKKC2QEYR" localSheetId="20" hidden="1">#REF!</definedName>
    <definedName name="BEx5BKHUCQEM4FA2DEQUKKC2QEYR" hidden="1">#REF!</definedName>
    <definedName name="BEx5BKSM4UN4C1DM3EYKM79MRC5K" localSheetId="20" hidden="1">#REF!</definedName>
    <definedName name="BEx5BKSM4UN4C1DM3EYKM79MRC5K" hidden="1">#REF!</definedName>
    <definedName name="BEx5BNN8NPH9KVOBARB9CDD9WLB6" localSheetId="20" hidden="1">#REF!</definedName>
    <definedName name="BEx5BNN8NPH9KVOBARB9CDD9WLB6" hidden="1">#REF!</definedName>
    <definedName name="BEx5BQ6UF5C89VX5ZUUUNN7Q2S3Z" localSheetId="20" hidden="1">#REF!</definedName>
    <definedName name="BEx5BQ6UF5C89VX5ZUUUNN7Q2S3Z" hidden="1">#REF!</definedName>
    <definedName name="BEx5BWC3RHNNZZNXQ3IJ1GNNZW7M" localSheetId="20" hidden="1">#REF!</definedName>
    <definedName name="BEx5BWC3RHNNZZNXQ3IJ1GNNZW7M" hidden="1">#REF!</definedName>
    <definedName name="BEx5BXJATFA4GZNILN2UJ1D2AOGO" localSheetId="20" hidden="1">#REF!</definedName>
    <definedName name="BEx5BXJATFA4GZNILN2UJ1D2AOGO" hidden="1">#REF!</definedName>
    <definedName name="BEx5BYFMZ80TDDN2EZO8CF39AIAC" localSheetId="20" hidden="1">#REF!</definedName>
    <definedName name="BEx5BYFMZ80TDDN2EZO8CF39AIAC" hidden="1">#REF!</definedName>
    <definedName name="BEx5C2BWFW6SHZBFDEISKGXHZCQW" localSheetId="20" hidden="1">#REF!</definedName>
    <definedName name="BEx5C2BWFW6SHZBFDEISKGXHZCQW" hidden="1">#REF!</definedName>
    <definedName name="BEx5C49ZFH8TO9ZU55729C3F7XG7" localSheetId="20" hidden="1">#REF!</definedName>
    <definedName name="BEx5C49ZFH8TO9ZU55729C3F7XG7" hidden="1">#REF!</definedName>
    <definedName name="BEx5C8GZQK13G60ZM70P63I5OS0L" localSheetId="20" hidden="1">#REF!</definedName>
    <definedName name="BEx5C8GZQK13G60ZM70P63I5OS0L" hidden="1">#REF!</definedName>
    <definedName name="BEx5CAPTVN2NBT3UOMA1UFAL1C2R" localSheetId="20" hidden="1">#REF!</definedName>
    <definedName name="BEx5CAPTVN2NBT3UOMA1UFAL1C2R" hidden="1">#REF!</definedName>
    <definedName name="BEx5CEM3SYF9XP0ZZVE0GEPCLV3F" localSheetId="20" hidden="1">#REF!</definedName>
    <definedName name="BEx5CEM3SYF9XP0ZZVE0GEPCLV3F" hidden="1">#REF!</definedName>
    <definedName name="BEx5CFYQ0F1Z6P8SCVJ0I3UPVFE4" localSheetId="20" hidden="1">#REF!</definedName>
    <definedName name="BEx5CFYQ0F1Z6P8SCVJ0I3UPVFE4" hidden="1">#REF!</definedName>
    <definedName name="BEx5CINUDCSDCAJSNNV7XVNU8Q79" localSheetId="20" hidden="1">#REF!</definedName>
    <definedName name="BEx5CINUDCSDCAJSNNV7XVNU8Q79" hidden="1">#REF!</definedName>
    <definedName name="BEx5CNLUIOYU8EODGA03Z3547I9T" localSheetId="20" hidden="1">#REF!</definedName>
    <definedName name="BEx5CNLUIOYU8EODGA03Z3547I9T" hidden="1">#REF!</definedName>
    <definedName name="BEx5CPEKNSJORIPFQC2E1LTRYY8L" localSheetId="20" hidden="1">#REF!</definedName>
    <definedName name="BEx5CPEKNSJORIPFQC2E1LTRYY8L" hidden="1">#REF!</definedName>
    <definedName name="BEx5CSUOL05D8PAM2TRDA9VRJT1O" localSheetId="20" hidden="1">#REF!</definedName>
    <definedName name="BEx5CSUOL05D8PAM2TRDA9VRJT1O" hidden="1">#REF!</definedName>
    <definedName name="BEx5CUNFOO4YDFJ22HCMI2QKIGKM" localSheetId="20" hidden="1">#REF!</definedName>
    <definedName name="BEx5CUNFOO4YDFJ22HCMI2QKIGKM" hidden="1">#REF!</definedName>
    <definedName name="BEx5D2W3OTZO7F8Q91CV254Q4LKE" localSheetId="20" hidden="1">#REF!</definedName>
    <definedName name="BEx5D2W3OTZO7F8Q91CV254Q4LKE" hidden="1">#REF!</definedName>
    <definedName name="BEx5D5W0OED6788ZKXNBW6BMYRB4" localSheetId="20" hidden="1">#REF!</definedName>
    <definedName name="BEx5D5W0OED6788ZKXNBW6BMYRB4" hidden="1">#REF!</definedName>
    <definedName name="BEx5D8L47OF0WHBPFWXGZINZWUBZ" localSheetId="20" hidden="1">#REF!</definedName>
    <definedName name="BEx5D8L47OF0WHBPFWXGZINZWUBZ" hidden="1">#REF!</definedName>
    <definedName name="BEx5DAJAHQ2SKUPCKSCR3PYML67L" localSheetId="20" hidden="1">#REF!</definedName>
    <definedName name="BEx5DAJAHQ2SKUPCKSCR3PYML67L" hidden="1">#REF!</definedName>
    <definedName name="BEx5DC18JM1KJCV44PF18E0LNRKA" localSheetId="20" hidden="1">#REF!</definedName>
    <definedName name="BEx5DC18JM1KJCV44PF18E0LNRKA" hidden="1">#REF!</definedName>
    <definedName name="BEx5DJIZBTNS011R9IIG2OQ2L6ZX" localSheetId="20" hidden="1">#REF!</definedName>
    <definedName name="BEx5DJIZBTNS011R9IIG2OQ2L6ZX" hidden="1">#REF!</definedName>
    <definedName name="BEx5E123OLO9WQUOIRIDJ967KAGK" localSheetId="20" hidden="1">#REF!</definedName>
    <definedName name="BEx5E123OLO9WQUOIRIDJ967KAGK" hidden="1">#REF!</definedName>
    <definedName name="BEx5E2UU5NES6W779W2OZTZOB4O7" localSheetId="20" hidden="1">#REF!</definedName>
    <definedName name="BEx5E2UU5NES6W779W2OZTZOB4O7" hidden="1">#REF!</definedName>
    <definedName name="BEx5E4CSE5G83J5K32WENF7BXL82" localSheetId="20" hidden="1">#REF!</definedName>
    <definedName name="BEx5E4CSE5G83J5K32WENF7BXL82" hidden="1">#REF!</definedName>
    <definedName name="BEx5ELQL9B0VR6UT18KP11DHOTFX" localSheetId="20" hidden="1">#REF!</definedName>
    <definedName name="BEx5ELQL9B0VR6UT18KP11DHOTFX" hidden="1">#REF!</definedName>
    <definedName name="BEx5ER4TJTFPN7IB1MNEB1ZFR5M6" localSheetId="20" hidden="1">#REF!</definedName>
    <definedName name="BEx5ER4TJTFPN7IB1MNEB1ZFR5M6" hidden="1">#REF!</definedName>
    <definedName name="BEx5EW87ACRI46LAKG0VDJVFLG7R" localSheetId="20" hidden="1">#REF!</definedName>
    <definedName name="BEx5EW87ACRI46LAKG0VDJVFLG7R" hidden="1">#REF!</definedName>
    <definedName name="BEx5F6KF3SROYIFF0A1HJRV87YZC" localSheetId="20" hidden="1">#REF!</definedName>
    <definedName name="BEx5F6KF3SROYIFF0A1HJRV87YZC" hidden="1">#REF!</definedName>
    <definedName name="BEx5F6V72QTCK7O39Y59R0EVM6CW" localSheetId="20" hidden="1">#REF!</definedName>
    <definedName name="BEx5F6V72QTCK7O39Y59R0EVM6CW" hidden="1">#REF!</definedName>
    <definedName name="BEx5F9K9B2XA4LVU2LJMI89AW8BO" localSheetId="20" hidden="1">#REF!</definedName>
    <definedName name="BEx5F9K9B2XA4LVU2LJMI89AW8BO" hidden="1">#REF!</definedName>
    <definedName name="BEx5FGLQVACD5F5YZG4DGSCHCGO2" localSheetId="20" hidden="1">#REF!</definedName>
    <definedName name="BEx5FGLQVACD5F5YZG4DGSCHCGO2" hidden="1">#REF!</definedName>
    <definedName name="BEx5FLJWHLW3BTZILDPN5NMA449V" localSheetId="20" hidden="1">#REF!</definedName>
    <definedName name="BEx5FLJWHLW3BTZILDPN5NMA449V" hidden="1">#REF!</definedName>
    <definedName name="BEx5FNI2O10YN2SI1NO4X5GP3GTF" localSheetId="20" hidden="1">#REF!</definedName>
    <definedName name="BEx5FNI2O10YN2SI1NO4X5GP3GTF" hidden="1">#REF!</definedName>
    <definedName name="BEx5FO8YRFSZCG3L608EHIHIHFY4" localSheetId="20" hidden="1">#REF!</definedName>
    <definedName name="BEx5FO8YRFSZCG3L608EHIHIHFY4" hidden="1">#REF!</definedName>
    <definedName name="BEx5FOUK8T0EOTFUKGIWKKOE6F7G" localSheetId="20" hidden="1">#REF!</definedName>
    <definedName name="BEx5FOUK8T0EOTFUKGIWKKOE6F7G" hidden="1">#REF!</definedName>
    <definedName name="BEx5FQNA6V4CNYSH013K45RI4BCV" localSheetId="20" hidden="1">#REF!</definedName>
    <definedName name="BEx5FQNA6V4CNYSH013K45RI4BCV" hidden="1">#REF!</definedName>
    <definedName name="BEx5FVQPPEU32CPNV9RRQ9MNLLVE" localSheetId="20" hidden="1">#REF!</definedName>
    <definedName name="BEx5FVQPPEU32CPNV9RRQ9MNLLVE" hidden="1">#REF!</definedName>
    <definedName name="BEx5FZC6RK92TU32WZ4N099LWYKZ" localSheetId="20" hidden="1">#REF!</definedName>
    <definedName name="BEx5FZC6RK92TU32WZ4N099LWYKZ" hidden="1">#REF!</definedName>
    <definedName name="BEx5G08KGMG5X2AQKDGPFYG5GH94" localSheetId="20" hidden="1">#REF!</definedName>
    <definedName name="BEx5G08KGMG5X2AQKDGPFYG5GH94" hidden="1">#REF!</definedName>
    <definedName name="BEx5G1A8TFN4C4QII35U9DKYNIS8" localSheetId="20" hidden="1">#REF!</definedName>
    <definedName name="BEx5G1A8TFN4C4QII35U9DKYNIS8" hidden="1">#REF!</definedName>
    <definedName name="BEx5G1L0QO91KEPDMV1D8OT4BT73" localSheetId="20" hidden="1">#REF!</definedName>
    <definedName name="BEx5G1L0QO91KEPDMV1D8OT4BT73" hidden="1">#REF!</definedName>
    <definedName name="BEx5G86DZL1VYUX6KWODAP3WFAWP" localSheetId="20" hidden="1">#REF!</definedName>
    <definedName name="BEx5G86DZL1VYUX6KWODAP3WFAWP" hidden="1">#REF!</definedName>
    <definedName name="BEx5G8BV2GIOCM3C7IUFK8L04A6M" localSheetId="20" hidden="1">#REF!</definedName>
    <definedName name="BEx5G8BV2GIOCM3C7IUFK8L04A6M" hidden="1">#REF!</definedName>
    <definedName name="BEx5GID9MVBUPFFT9M8K8B5MO9NV" localSheetId="20" hidden="1">#REF!</definedName>
    <definedName name="BEx5GID9MVBUPFFT9M8K8B5MO9NV" hidden="1">#REF!</definedName>
    <definedName name="BEx5GN0EWA9SCQDPQ7NTUQH82QVK" localSheetId="20" hidden="1">#REF!</definedName>
    <definedName name="BEx5GN0EWA9SCQDPQ7NTUQH82QVK" hidden="1">#REF!</definedName>
    <definedName name="BEx5GNBCU4WZ74I0UXFL9ZG2XSGJ" localSheetId="20" hidden="1">#REF!</definedName>
    <definedName name="BEx5GNBCU4WZ74I0UXFL9ZG2XSGJ" hidden="1">#REF!</definedName>
    <definedName name="BEx5GUCTYC7QCWGWU5BTO7Y7HDZX" localSheetId="20" hidden="1">#REF!</definedName>
    <definedName name="BEx5GUCTYC7QCWGWU5BTO7Y7HDZX" hidden="1">#REF!</definedName>
    <definedName name="BEx5GYUPJULJQ624TEESYFG1NFOH" localSheetId="20" hidden="1">#REF!</definedName>
    <definedName name="BEx5GYUPJULJQ624TEESYFG1NFOH" hidden="1">#REF!</definedName>
    <definedName name="BEx5H0NEE0AIN5E2UHJ9J9ISU9N1" localSheetId="20" hidden="1">#REF!</definedName>
    <definedName name="BEx5H0NEE0AIN5E2UHJ9J9ISU9N1" hidden="1">#REF!</definedName>
    <definedName name="BEx5H1UJSEUQM2K8QHQXO5THVHSO" localSheetId="20" hidden="1">#REF!</definedName>
    <definedName name="BEx5H1UJSEUQM2K8QHQXO5THVHSO" hidden="1">#REF!</definedName>
    <definedName name="BEx5H78SWSMTWKQVAC01YN6480JD" localSheetId="20" hidden="1">#REF!</definedName>
    <definedName name="BEx5H78SWSMTWKQVAC01YN6480JD" hidden="1">#REF!</definedName>
    <definedName name="BEx5HAOT9XWUF7XIFRZZS8B9F5TZ" localSheetId="20" hidden="1">#REF!</definedName>
    <definedName name="BEx5HAOT9XWUF7XIFRZZS8B9F5TZ" hidden="1">#REF!</definedName>
    <definedName name="BEx5HE4XRF9BUY04MENWY9CHHN5H" localSheetId="20" hidden="1">#REF!</definedName>
    <definedName name="BEx5HE4XRF9BUY04MENWY9CHHN5H" hidden="1">#REF!</definedName>
    <definedName name="BEx5HFHMABAT0H9KKS754X4T304E" localSheetId="20" hidden="1">#REF!</definedName>
    <definedName name="BEx5HFHMABAT0H9KKS754X4T304E" hidden="1">#REF!</definedName>
    <definedName name="BEx5HGDZ7MX1S3KNXLRL9WU565V4" localSheetId="20" hidden="1">#REF!</definedName>
    <definedName name="BEx5HGDZ7MX1S3KNXLRL9WU565V4" hidden="1">#REF!</definedName>
    <definedName name="BEx5HJ8DU0ZDRX2BY3TDR7LG7FYG" localSheetId="20" hidden="1">#REF!</definedName>
    <definedName name="BEx5HJ8DU0ZDRX2BY3TDR7LG7FYG" hidden="1">#REF!</definedName>
    <definedName name="BEx5HJZ9FAVNZSSBTAYRPZDYM9NU" localSheetId="20" hidden="1">#REF!</definedName>
    <definedName name="BEx5HJZ9FAVNZSSBTAYRPZDYM9NU" hidden="1">#REF!</definedName>
    <definedName name="BEx5HMDKAGHEFJ193YZUKU547LDS" localSheetId="20" hidden="1">#REF!</definedName>
    <definedName name="BEx5HMDKAGHEFJ193YZUKU547LDS" hidden="1">#REF!</definedName>
    <definedName name="BEx5HZ9JMKHNLFWLVUB1WP5B39BL" localSheetId="20" hidden="1">#REF!</definedName>
    <definedName name="BEx5HZ9JMKHNLFWLVUB1WP5B39BL" hidden="1">#REF!</definedName>
    <definedName name="BEx5I1D22RX2VD9NZESVVM6JZ8G5" localSheetId="20" hidden="1">#REF!</definedName>
    <definedName name="BEx5I1D22RX2VD9NZESVVM6JZ8G5" hidden="1">#REF!</definedName>
    <definedName name="BEx5I244LQHZTF3XI66J8705R9XX" localSheetId="20" hidden="1">#REF!</definedName>
    <definedName name="BEx5I244LQHZTF3XI66J8705R9XX" hidden="1">#REF!</definedName>
    <definedName name="BEx5I5K5UOAJ82FDJ4HULUM3KX7E" localSheetId="20" hidden="1">#REF!</definedName>
    <definedName name="BEx5I5K5UOAJ82FDJ4HULUM3KX7E" hidden="1">#REF!</definedName>
    <definedName name="BEx5I8PBP4LIXDGID5BP0THLO0AQ" localSheetId="20" hidden="1">#REF!</definedName>
    <definedName name="BEx5I8PBP4LIXDGID5BP0THLO0AQ" hidden="1">#REF!</definedName>
    <definedName name="BEx5I8USVUB3JP4S9OXGMZVMOQXR" localSheetId="20" hidden="1">#REF!</definedName>
    <definedName name="BEx5I8USVUB3JP4S9OXGMZVMOQXR" hidden="1">#REF!</definedName>
    <definedName name="BEx5I9GDQSYIAL65UQNDMNFQCS9Y" localSheetId="20" hidden="1">#REF!</definedName>
    <definedName name="BEx5I9GDQSYIAL65UQNDMNFQCS9Y" hidden="1">#REF!</definedName>
    <definedName name="BEx5IBUPG9AWNW5PK7JGRGEJ4OLM" localSheetId="20" hidden="1">#REF!</definedName>
    <definedName name="BEx5IBUPG9AWNW5PK7JGRGEJ4OLM" hidden="1">#REF!</definedName>
    <definedName name="BEx5IC06RVN8BSAEPREVKHKLCJ2L" localSheetId="20" hidden="1">#REF!</definedName>
    <definedName name="BEx5IC06RVN8BSAEPREVKHKLCJ2L" hidden="1">#REF!</definedName>
    <definedName name="BEx5IMN4F143KVYVDFOQYZVJG5X6" localSheetId="20" hidden="1">#REF!</definedName>
    <definedName name="BEx5IMN4F143KVYVDFOQYZVJG5X6" hidden="1">#REF!</definedName>
    <definedName name="BEx5ITU42638OWOBF2BOWE37XFP9" localSheetId="20" hidden="1">#REF!</definedName>
    <definedName name="BEx5ITU42638OWOBF2BOWE37XFP9" hidden="1">#REF!</definedName>
    <definedName name="BEx5J0FFP1KS4NGY20AEJI8VREEA" localSheetId="20" hidden="1">#REF!</definedName>
    <definedName name="BEx5J0FFP1KS4NGY20AEJI8VREEA" hidden="1">#REF!</definedName>
    <definedName name="BEx5JF3ZXLDIS8VNKDCY7ZI7H1CI" localSheetId="20" hidden="1">#REF!</definedName>
    <definedName name="BEx5JF3ZXLDIS8VNKDCY7ZI7H1CI" hidden="1">#REF!</definedName>
    <definedName name="BEx5JHCZJ8G6OOOW6EF3GABXKH6F" localSheetId="20" hidden="1">#REF!</definedName>
    <definedName name="BEx5JHCZJ8G6OOOW6EF3GABXKH6F" hidden="1">#REF!</definedName>
    <definedName name="BEx5JJB6W446THXQCRUKD3I7RKLP" localSheetId="20" hidden="1">#REF!</definedName>
    <definedName name="BEx5JJB6W446THXQCRUKD3I7RKLP" hidden="1">#REF!</definedName>
    <definedName name="BEx5JJWTMI37U3RDEJOYLO93RJ6Z" localSheetId="20" hidden="1">#REF!</definedName>
    <definedName name="BEx5JJWTMI37U3RDEJOYLO93RJ6Z" hidden="1">#REF!</definedName>
    <definedName name="BEx5JNCT8Z7XSSPD5EMNAJELCU2V" localSheetId="20" hidden="1">#REF!</definedName>
    <definedName name="BEx5JNCT8Z7XSSPD5EMNAJELCU2V" hidden="1">#REF!</definedName>
    <definedName name="BEx5JQCNT9Y4RM306CHC8IPY3HBZ" localSheetId="20" hidden="1">#REF!</definedName>
    <definedName name="BEx5JQCNT9Y4RM306CHC8IPY3HBZ" hidden="1">#REF!</definedName>
    <definedName name="BEx5K08PYKE6JOKBYIB006TX619P" localSheetId="20" hidden="1">#REF!</definedName>
    <definedName name="BEx5K08PYKE6JOKBYIB006TX619P" hidden="1">#REF!</definedName>
    <definedName name="BEx5K51DSERT1TR7B4A29R41W4NX" localSheetId="20" hidden="1">#REF!</definedName>
    <definedName name="BEx5K51DSERT1TR7B4A29R41W4NX" hidden="1">#REF!</definedName>
    <definedName name="BEx5KF88OT7666J799PZCTHRBOPU" localSheetId="20" hidden="1">#REF!</definedName>
    <definedName name="BEx5KF88OT7666J799PZCTHRBOPU" hidden="1">#REF!</definedName>
    <definedName name="BEx5KMVAY7UVXRQY7NI5EZYMNGC7" localSheetId="20" hidden="1">#REF!</definedName>
    <definedName name="BEx5KMVAY7UVXRQY7NI5EZYMNGC7" hidden="1">#REF!</definedName>
    <definedName name="BEx5KYER580I4T7WTLMUN7NLNP5K" localSheetId="20" hidden="1">#REF!</definedName>
    <definedName name="BEx5KYER580I4T7WTLMUN7NLNP5K" hidden="1">#REF!</definedName>
    <definedName name="BEx5LHLB3M6K4ZKY2F42QBZT30ZH" localSheetId="20" hidden="1">#REF!</definedName>
    <definedName name="BEx5LHLB3M6K4ZKY2F42QBZT30ZH" hidden="1">#REF!</definedName>
    <definedName name="BEx5LRMNU3HXIE1BUMDHRU31F7JJ" localSheetId="20" hidden="1">#REF!</definedName>
    <definedName name="BEx5LRMNU3HXIE1BUMDHRU31F7JJ" hidden="1">#REF!</definedName>
    <definedName name="BEx5LSJ1LPUAX3ENSPECWPG4J7D1" localSheetId="20" hidden="1">#REF!</definedName>
    <definedName name="BEx5LSJ1LPUAX3ENSPECWPG4J7D1" hidden="1">#REF!</definedName>
    <definedName name="BEx5LTKQ8RQWJE4BC88OP928893U" localSheetId="20" hidden="1">#REF!</definedName>
    <definedName name="BEx5LTKQ8RQWJE4BC88OP928893U" hidden="1">#REF!</definedName>
    <definedName name="BEx5LZ9QXSWRX35EGBF4FB303PNE" localSheetId="20" hidden="1">#REF!</definedName>
    <definedName name="BEx5LZ9QXSWRX35EGBF4FB303PNE" hidden="1">#REF!</definedName>
    <definedName name="BEx5MB9BR71LZDG7XXQ2EO58JC5F" localSheetId="20" hidden="1">#REF!</definedName>
    <definedName name="BEx5MB9BR71LZDG7XXQ2EO58JC5F" hidden="1">#REF!</definedName>
    <definedName name="BEx5MLQZM68YQSKARVWTTPINFQ2C" localSheetId="9" hidden="1">[62]Table!#REF!</definedName>
    <definedName name="BEx5MLQZM68YQSKARVWTTPINFQ2C" localSheetId="20" hidden="1">[63]Table!#REF!</definedName>
    <definedName name="BEx5MLQZM68YQSKARVWTTPINFQ2C" hidden="1">[63]Table!#REF!</definedName>
    <definedName name="BEx5MVXTKNBXHNWTL43C670E4KXC" localSheetId="15" hidden="1">#REF!</definedName>
    <definedName name="BEx5MVXTKNBXHNWTL43C670E4KXC" localSheetId="16" hidden="1">#REF!</definedName>
    <definedName name="BEx5MVXTKNBXHNWTL43C670E4KXC" localSheetId="17" hidden="1">#REF!</definedName>
    <definedName name="BEx5MVXTKNBXHNWTL43C670E4KXC" localSheetId="20" hidden="1">#REF!</definedName>
    <definedName name="BEx5MVXTKNBXHNWTL43C670E4KXC" hidden="1">#REF!</definedName>
    <definedName name="BEx5N4XI4PWB1W9PMZ4O5R0HWTYD" localSheetId="17" hidden="1">#REF!</definedName>
    <definedName name="BEx5N4XI4PWB1W9PMZ4O5R0HWTYD" localSheetId="20" hidden="1">#REF!</definedName>
    <definedName name="BEx5N4XI4PWB1W9PMZ4O5R0HWTYD" hidden="1">#REF!</definedName>
    <definedName name="BEx5N8TQPT9Q7AMBG5SNEYKR98Y8" localSheetId="17" hidden="1">#REF!</definedName>
    <definedName name="BEx5N8TQPT9Q7AMBG5SNEYKR98Y8" localSheetId="20" hidden="1">#REF!</definedName>
    <definedName name="BEx5N8TQPT9Q7AMBG5SNEYKR98Y8" hidden="1">#REF!</definedName>
    <definedName name="BEx5NA68N6FJFX9UJXK4M14U487F" localSheetId="20" hidden="1">#REF!</definedName>
    <definedName name="BEx5NA68N6FJFX9UJXK4M14U487F" hidden="1">#REF!</definedName>
    <definedName name="BEx5ND64XZTLSC6HF2CJ3WYIIH2F" localSheetId="20" hidden="1">#REF!</definedName>
    <definedName name="BEx5ND64XZTLSC6HF2CJ3WYIIH2F" hidden="1">#REF!</definedName>
    <definedName name="BEx5NHTGLW35S2ITT7VPUKDNZRF7" localSheetId="20" hidden="1">#REF!</definedName>
    <definedName name="BEx5NHTGLW35S2ITT7VPUKDNZRF7" hidden="1">#REF!</definedName>
    <definedName name="BEx5NIKBG2GDJOYGE3WCXKU7YY51" localSheetId="20" hidden="1">#REF!</definedName>
    <definedName name="BEx5NIKBG2GDJOYGE3WCXKU7YY51" hidden="1">#REF!</definedName>
    <definedName name="BEx5NV06L5J5IMKGOMGKGJ4PBZCD" localSheetId="20" hidden="1">#REF!</definedName>
    <definedName name="BEx5NV06L5J5IMKGOMGKGJ4PBZCD" hidden="1">#REF!</definedName>
    <definedName name="BEx5NZSSQ6PY99ZX2D7Q9IGOR34W" localSheetId="20" hidden="1">#REF!</definedName>
    <definedName name="BEx5NZSSQ6PY99ZX2D7Q9IGOR34W" hidden="1">#REF!</definedName>
    <definedName name="BEx5O2CHK5IPBZFPSJ15PKMKXH2W" localSheetId="20" hidden="1">#REF!</definedName>
    <definedName name="BEx5O2CHK5IPBZFPSJ15PKMKXH2W" hidden="1">#REF!</definedName>
    <definedName name="BEx5O3ZUQ2OARA1CDOZ3NC4UE5AA" localSheetId="20" hidden="1">#REF!</definedName>
    <definedName name="BEx5O3ZUQ2OARA1CDOZ3NC4UE5AA" hidden="1">#REF!</definedName>
    <definedName name="BEx5OAFS0NJ2CB86A02E1JYHMLQ1" localSheetId="20" hidden="1">#REF!</definedName>
    <definedName name="BEx5OAFS0NJ2CB86A02E1JYHMLQ1" hidden="1">#REF!</definedName>
    <definedName name="BEx5OFDQH6J3G0YOE5U93X2QN95E" localSheetId="20" hidden="1">#REF!</definedName>
    <definedName name="BEx5OFDQH6J3G0YOE5U93X2QN95E" hidden="1">#REF!</definedName>
    <definedName name="BEx5OG4RPU8W1ETWDWM234NYYYEN" localSheetId="20" hidden="1">#REF!</definedName>
    <definedName name="BEx5OG4RPU8W1ETWDWM234NYYYEN" hidden="1">#REF!</definedName>
    <definedName name="BEx5OP9Y43F99O2IT69MKCCXGL61" localSheetId="20" hidden="1">#REF!</definedName>
    <definedName name="BEx5OP9Y43F99O2IT69MKCCXGL61" hidden="1">#REF!</definedName>
    <definedName name="BEx5ORDB6IPFBL15XLQCRC6PS01K" localSheetId="20" hidden="1">#REF!</definedName>
    <definedName name="BEx5ORDB6IPFBL15XLQCRC6PS01K" hidden="1">#REF!</definedName>
    <definedName name="BEx5P3243YD55WK9A04WKXBOHZ9F" localSheetId="9" hidden="1">'[60]10.08.5 - 2008 Capital - TDBU'!#REF!</definedName>
    <definedName name="BEx5P3243YD55WK9A04WKXBOHZ9F" localSheetId="20" hidden="1">'[61]10.08.5 - 2008 Capital - TDBU'!#REF!</definedName>
    <definedName name="BEx5P3243YD55WK9A04WKXBOHZ9F" hidden="1">'[61]10.08.5 - 2008 Capital - TDBU'!#REF!</definedName>
    <definedName name="BEx5P9Y9RDXNUAJ6CZ2LHMM8IM7T" localSheetId="15" hidden="1">#REF!</definedName>
    <definedName name="BEx5P9Y9RDXNUAJ6CZ2LHMM8IM7T" localSheetId="16" hidden="1">#REF!</definedName>
    <definedName name="BEx5P9Y9RDXNUAJ6CZ2LHMM8IM7T" localSheetId="17" hidden="1">#REF!</definedName>
    <definedName name="BEx5P9Y9RDXNUAJ6CZ2LHMM8IM7T" localSheetId="20" hidden="1">#REF!</definedName>
    <definedName name="BEx5P9Y9RDXNUAJ6CZ2LHMM8IM7T" hidden="1">#REF!</definedName>
    <definedName name="BEx5PF76KPATYJ4N41VA1D7CDWY4" localSheetId="17" hidden="1">#REF!</definedName>
    <definedName name="BEx5PF76KPATYJ4N41VA1D7CDWY4" localSheetId="20" hidden="1">#REF!</definedName>
    <definedName name="BEx5PF76KPATYJ4N41VA1D7CDWY4" hidden="1">#REF!</definedName>
    <definedName name="BEx5PHWB2C0D5QLP3BZIP3UO7DIZ" localSheetId="17" hidden="1">#REF!</definedName>
    <definedName name="BEx5PHWB2C0D5QLP3BZIP3UO7DIZ" localSheetId="20" hidden="1">#REF!</definedName>
    <definedName name="BEx5PHWB2C0D5QLP3BZIP3UO7DIZ" hidden="1">#REF!</definedName>
    <definedName name="BEx5PJP02W68K2E46L5C5YBSNU6T" localSheetId="20" hidden="1">#REF!</definedName>
    <definedName name="BEx5PJP02W68K2E46L5C5YBSNU6T" hidden="1">#REF!</definedName>
    <definedName name="BEx5PLCA8DOMAU315YCS5275L2HS" localSheetId="20" hidden="1">#REF!</definedName>
    <definedName name="BEx5PLCA8DOMAU315YCS5275L2HS" hidden="1">#REF!</definedName>
    <definedName name="BEx5PRXMZ5M65Z732WNNGV564C2J" localSheetId="20" hidden="1">#REF!</definedName>
    <definedName name="BEx5PRXMZ5M65Z732WNNGV564C2J" hidden="1">#REF!</definedName>
    <definedName name="BEx5QPSW4IPLH50WSR87HRER05RF" localSheetId="20" hidden="1">#REF!</definedName>
    <definedName name="BEx5QPSW4IPLH50WSR87HRER05RF" hidden="1">#REF!</definedName>
    <definedName name="BEx73V0EP8EMNRC3EZJJKKVKWQVB" localSheetId="20" hidden="1">#REF!</definedName>
    <definedName name="BEx73V0EP8EMNRC3EZJJKKVKWQVB" hidden="1">#REF!</definedName>
    <definedName name="BEx741WJHIJVXUX131SBXTVW8D71" localSheetId="20" hidden="1">#REF!</definedName>
    <definedName name="BEx741WJHIJVXUX131SBXTVW8D71" hidden="1">#REF!</definedName>
    <definedName name="BEx74ESIB9Y8KGETIERMKU5PLCQR" localSheetId="20" hidden="1">#REF!</definedName>
    <definedName name="BEx74ESIB9Y8KGETIERMKU5PLCQR" hidden="1">#REF!</definedName>
    <definedName name="BEx74Q6H3O7133AWQXWC21MI2UFT" localSheetId="20" hidden="1">#REF!</definedName>
    <definedName name="BEx74Q6H3O7133AWQXWC21MI2UFT" hidden="1">#REF!</definedName>
    <definedName name="BEx74SVN624OKKQLMBVAPE9KAL13" localSheetId="20" hidden="1">#REF!</definedName>
    <definedName name="BEx74SVN624OKKQLMBVAPE9KAL13" hidden="1">#REF!</definedName>
    <definedName name="BEx74W6BJ8ENO3J25WNM5H5APKA3" localSheetId="20" hidden="1">#REF!</definedName>
    <definedName name="BEx74W6BJ8ENO3J25WNM5H5APKA3" hidden="1">#REF!</definedName>
    <definedName name="BEx7532GP65LPFYWT7B0NMQMFZNV" localSheetId="20" hidden="1">#REF!</definedName>
    <definedName name="BEx7532GP65LPFYWT7B0NMQMFZNV" hidden="1">#REF!</definedName>
    <definedName name="BEx755GRRD9BL27YHLH5QWIYLWB7" localSheetId="20" hidden="1">#REF!</definedName>
    <definedName name="BEx755GRRD9BL27YHLH5QWIYLWB7" hidden="1">#REF!</definedName>
    <definedName name="BEx7579IFVUAVJ784K1JNXQW1Z9I" localSheetId="20" hidden="1">#REF!</definedName>
    <definedName name="BEx7579IFVUAVJ784K1JNXQW1Z9I" hidden="1">#REF!</definedName>
    <definedName name="BEx759D1D5SXS5ELLZVBI0SXYUNF" localSheetId="20" hidden="1">#REF!</definedName>
    <definedName name="BEx759D1D5SXS5ELLZVBI0SXYUNF" hidden="1">#REF!</definedName>
    <definedName name="BEx75GJZSZHUDN6OOAGQYFUDA2LP" localSheetId="20" hidden="1">#REF!</definedName>
    <definedName name="BEx75GJZSZHUDN6OOAGQYFUDA2LP" hidden="1">#REF!</definedName>
    <definedName name="BEx75HGCCV5K4UCJWYV8EV9AG5YT" localSheetId="20" hidden="1">#REF!</definedName>
    <definedName name="BEx75HGCCV5K4UCJWYV8EV9AG5YT" hidden="1">#REF!</definedName>
    <definedName name="BEx75OHUDAC9RZDLL9L4I1L7VQ21" localSheetId="9" hidden="1">'[60]10.08.4 -2008 Capital'!#REF!</definedName>
    <definedName name="BEx75OHUDAC9RZDLL9L4I1L7VQ21" localSheetId="20" hidden="1">'[61]10.08.4 -2008 Capital'!#REF!</definedName>
    <definedName name="BEx75OHUDAC9RZDLL9L4I1L7VQ21" hidden="1">'[61]10.08.4 -2008 Capital'!#REF!</definedName>
    <definedName name="BEx75PZT8TY5P13U978NVBUXKHT4" localSheetId="15" hidden="1">#REF!</definedName>
    <definedName name="BEx75PZT8TY5P13U978NVBUXKHT4" localSheetId="16" hidden="1">#REF!</definedName>
    <definedName name="BEx75PZT8TY5P13U978NVBUXKHT4" localSheetId="17" hidden="1">#REF!</definedName>
    <definedName name="BEx75PZT8TY5P13U978NVBUXKHT4" localSheetId="20" hidden="1">#REF!</definedName>
    <definedName name="BEx75PZT8TY5P13U978NVBUXKHT4" hidden="1">#REF!</definedName>
    <definedName name="BEx75T55F7GML8V1DMWL26WRT006" localSheetId="17" hidden="1">#REF!</definedName>
    <definedName name="BEx75T55F7GML8V1DMWL26WRT006" localSheetId="20" hidden="1">#REF!</definedName>
    <definedName name="BEx75T55F7GML8V1DMWL26WRT006" hidden="1">#REF!</definedName>
    <definedName name="BEx75VJGR07JY6UUWURQ4PJ29UKC" localSheetId="17" hidden="1">#REF!</definedName>
    <definedName name="BEx75VJGR07JY6UUWURQ4PJ29UKC" localSheetId="20" hidden="1">#REF!</definedName>
    <definedName name="BEx75VJGR07JY6UUWURQ4PJ29UKC" hidden="1">#REF!</definedName>
    <definedName name="BEx7696C3JFS7JTBL4CH2YB4GLHQ" localSheetId="20" hidden="1">#REF!</definedName>
    <definedName name="BEx7696C3JFS7JTBL4CH2YB4GLHQ" hidden="1">#REF!</definedName>
    <definedName name="BEx76F0MJW2PS2LZH14RJZO14ARD" localSheetId="9" hidden="1">'[60]10.08.5 - 2008 Capital - TDBU'!#REF!</definedName>
    <definedName name="BEx76F0MJW2PS2LZH14RJZO14ARD" localSheetId="20" hidden="1">'[61]10.08.5 - 2008 Capital - TDBU'!#REF!</definedName>
    <definedName name="BEx76F0MJW2PS2LZH14RJZO14ARD" hidden="1">'[61]10.08.5 - 2008 Capital - TDBU'!#REF!</definedName>
    <definedName name="BEx7741OUGLA0WJQLQRUJSL4DE00" localSheetId="15" hidden="1">#REF!</definedName>
    <definedName name="BEx7741OUGLA0WJQLQRUJSL4DE00" localSheetId="16" hidden="1">#REF!</definedName>
    <definedName name="BEx7741OUGLA0WJQLQRUJSL4DE00" localSheetId="17" hidden="1">#REF!</definedName>
    <definedName name="BEx7741OUGLA0WJQLQRUJSL4DE00" localSheetId="20" hidden="1">#REF!</definedName>
    <definedName name="BEx7741OUGLA0WJQLQRUJSL4DE00" hidden="1">#REF!</definedName>
    <definedName name="BEx774N83DXLJZ54Q42PWIJZ2DN1" localSheetId="17" hidden="1">#REF!</definedName>
    <definedName name="BEx774N83DXLJZ54Q42PWIJZ2DN1" localSheetId="20" hidden="1">#REF!</definedName>
    <definedName name="BEx774N83DXLJZ54Q42PWIJZ2DN1" hidden="1">#REF!</definedName>
    <definedName name="BEx779QNIY3061ZV9BR462WKEGRW" localSheetId="17" hidden="1">#REF!</definedName>
    <definedName name="BEx779QNIY3061ZV9BR462WKEGRW" localSheetId="20" hidden="1">#REF!</definedName>
    <definedName name="BEx779QNIY3061ZV9BR462WKEGRW" hidden="1">#REF!</definedName>
    <definedName name="BEx77G19QU9A95CNHE6QMVSQR2T3" localSheetId="20" hidden="1">#REF!</definedName>
    <definedName name="BEx77G19QU9A95CNHE6QMVSQR2T3" hidden="1">#REF!</definedName>
    <definedName name="BEx77NIZM6XEWOV6EXQU2UG5MSUR" localSheetId="9" hidden="1">'[60]10.08.5 - 2008 Capital - TDBU'!#REF!</definedName>
    <definedName name="BEx77NIZM6XEWOV6EXQU2UG5MSUR" localSheetId="20" hidden="1">'[61]10.08.5 - 2008 Capital - TDBU'!#REF!</definedName>
    <definedName name="BEx77NIZM6XEWOV6EXQU2UG5MSUR" hidden="1">'[61]10.08.5 - 2008 Capital - TDBU'!#REF!</definedName>
    <definedName name="BEx77P0S3GVMS7BJUL9OWUGJ1B02" localSheetId="15" hidden="1">#REF!</definedName>
    <definedName name="BEx77P0S3GVMS7BJUL9OWUGJ1B02" localSheetId="16" hidden="1">#REF!</definedName>
    <definedName name="BEx77P0S3GVMS7BJUL9OWUGJ1B02" localSheetId="17" hidden="1">#REF!</definedName>
    <definedName name="BEx77P0S3GVMS7BJUL9OWUGJ1B02" localSheetId="20" hidden="1">#REF!</definedName>
    <definedName name="BEx77P0S3GVMS7BJUL9OWUGJ1B02" hidden="1">#REF!</definedName>
    <definedName name="BEx77P69SYJJ2S37W7MAD4IWKUO4" localSheetId="17" hidden="1">#REF!</definedName>
    <definedName name="BEx77P69SYJJ2S37W7MAD4IWKUO4" localSheetId="20" hidden="1">#REF!</definedName>
    <definedName name="BEx77P69SYJJ2S37W7MAD4IWKUO4" hidden="1">#REF!</definedName>
    <definedName name="BEx77QDESURI6WW5582YXSK3A972" localSheetId="17" hidden="1">#REF!</definedName>
    <definedName name="BEx77QDESURI6WW5582YXSK3A972" localSheetId="20" hidden="1">#REF!</definedName>
    <definedName name="BEx77QDESURI6WW5582YXSK3A972" hidden="1">#REF!</definedName>
    <definedName name="BEx77U9O8O8ZI1JB5ZFCC25C06DJ" localSheetId="20" hidden="1">#REF!</definedName>
    <definedName name="BEx77U9O8O8ZI1JB5ZFCC25C06DJ" hidden="1">#REF!</definedName>
    <definedName name="BEx77VBI9XOPFHKEWU5EHQ9J675Y" localSheetId="20" hidden="1">#REF!</definedName>
    <definedName name="BEx77VBI9XOPFHKEWU5EHQ9J675Y" hidden="1">#REF!</definedName>
    <definedName name="BEx7809GQOCLHSNH95VOYIX7P1TV" localSheetId="20" hidden="1">#REF!</definedName>
    <definedName name="BEx7809GQOCLHSNH95VOYIX7P1TV" hidden="1">#REF!</definedName>
    <definedName name="BEx780K8XAXUHGVZGZWQ74DK4CI3" localSheetId="20" hidden="1">#REF!</definedName>
    <definedName name="BEx780K8XAXUHGVZGZWQ74DK4CI3" hidden="1">#REF!</definedName>
    <definedName name="BEx78226TN58UE0CTY98YEDU0LSL" localSheetId="20" hidden="1">#REF!</definedName>
    <definedName name="BEx78226TN58UE0CTY98YEDU0LSL" hidden="1">#REF!</definedName>
    <definedName name="BEx787GF57Y7X323F3OTRWSGH7HZ" localSheetId="20" hidden="1">#REF!</definedName>
    <definedName name="BEx787GF57Y7X323F3OTRWSGH7HZ" hidden="1">#REF!</definedName>
    <definedName name="BEx7881ZZBWHRAX6W2GY19J8MGEQ" localSheetId="20" hidden="1">#REF!</definedName>
    <definedName name="BEx7881ZZBWHRAX6W2GY19J8MGEQ" hidden="1">#REF!</definedName>
    <definedName name="BEx78HHRIWDLHQX2LG0HWFRYEL1T" localSheetId="20" hidden="1">#REF!</definedName>
    <definedName name="BEx78HHRIWDLHQX2LG0HWFRYEL1T" hidden="1">#REF!</definedName>
    <definedName name="BEx78LE2GHJ4PVWT3ULLA2J3TY1V" localSheetId="20" hidden="1">#REF!</definedName>
    <definedName name="BEx78LE2GHJ4PVWT3ULLA2J3TY1V" hidden="1">#REF!</definedName>
    <definedName name="BEx78QMXZ2P1ZB3HJ9O50DWHCMXR" localSheetId="20" hidden="1">#REF!</definedName>
    <definedName name="BEx78QMXZ2P1ZB3HJ9O50DWHCMXR" hidden="1">#REF!</definedName>
    <definedName name="BEx78SFO5VR28677DWZEMDN7G86X" localSheetId="20" hidden="1">#REF!</definedName>
    <definedName name="BEx78SFO5VR28677DWZEMDN7G86X" hidden="1">#REF!</definedName>
    <definedName name="BEx78SFOYH1Z0ZDTO47W2M60TW6K" localSheetId="20" hidden="1">#REF!</definedName>
    <definedName name="BEx78SFOYH1Z0ZDTO47W2M60TW6K" hidden="1">#REF!</definedName>
    <definedName name="BEx79APUP133FLMIO8AZJFIIYD1L" localSheetId="20" hidden="1">#REF!</definedName>
    <definedName name="BEx79APUP133FLMIO8AZJFIIYD1L" hidden="1">#REF!</definedName>
    <definedName name="BEx79JK3E6JO8MX4O35A5G8NZCC8" localSheetId="20" hidden="1">#REF!</definedName>
    <definedName name="BEx79JK3E6JO8MX4O35A5G8NZCC8" hidden="1">#REF!</definedName>
    <definedName name="BEx79OCP4HQ6XP8EWNGEUDLOZBBS" localSheetId="20" hidden="1">#REF!</definedName>
    <definedName name="BEx79OCP4HQ6XP8EWNGEUDLOZBBS" hidden="1">#REF!</definedName>
    <definedName name="BEx79SEAYKUZB0H4LYBCD6WWJBG2" localSheetId="20" hidden="1">#REF!</definedName>
    <definedName name="BEx79SEAYKUZB0H4LYBCD6WWJBG2" hidden="1">#REF!</definedName>
    <definedName name="BEx79SJRHTLS9PYM69O9BWW1FMJK" localSheetId="20" hidden="1">#REF!</definedName>
    <definedName name="BEx79SJRHTLS9PYM69O9BWW1FMJK" hidden="1">#REF!</definedName>
    <definedName name="BEx79YJJLBELICW9F9FRYSCQ101L" localSheetId="20" hidden="1">#REF!</definedName>
    <definedName name="BEx79YJJLBELICW9F9FRYSCQ101L" hidden="1">#REF!</definedName>
    <definedName name="BEx79YUC7B0V77FSBGIRCY1BR4VK" localSheetId="20" hidden="1">#REF!</definedName>
    <definedName name="BEx79YUC7B0V77FSBGIRCY1BR4VK" hidden="1">#REF!</definedName>
    <definedName name="BEx7A06T3RC2891FUX05G3QPRAUE" localSheetId="20" hidden="1">#REF!</definedName>
    <definedName name="BEx7A06T3RC2891FUX05G3QPRAUE" hidden="1">#REF!</definedName>
    <definedName name="BEx7A18OPKC61FNESSBTAXMF8AW7" localSheetId="20" hidden="1">#REF!</definedName>
    <definedName name="BEx7A18OPKC61FNESSBTAXMF8AW7" hidden="1">#REF!</definedName>
    <definedName name="BEx7A1DZ3ACKTQDO9ELXW44GL8Y2" localSheetId="9" hidden="1">'[60]10.08.4 -2008 Capital'!#REF!</definedName>
    <definedName name="BEx7A1DZ3ACKTQDO9ELXW44GL8Y2" localSheetId="20" hidden="1">'[61]10.08.4 -2008 Capital'!#REF!</definedName>
    <definedName name="BEx7A1DZ3ACKTQDO9ELXW44GL8Y2" hidden="1">'[61]10.08.4 -2008 Capital'!#REF!</definedName>
    <definedName name="BEx7A7DRZSSF2EG6JQH27X93U90I" localSheetId="15" hidden="1">#REF!</definedName>
    <definedName name="BEx7A7DRZSSF2EG6JQH27X93U90I" localSheetId="16" hidden="1">#REF!</definedName>
    <definedName name="BEx7A7DRZSSF2EG6JQH27X93U90I" localSheetId="17" hidden="1">#REF!</definedName>
    <definedName name="BEx7A7DRZSSF2EG6JQH27X93U90I" localSheetId="20" hidden="1">#REF!</definedName>
    <definedName name="BEx7A7DRZSSF2EG6JQH27X93U90I" hidden="1">#REF!</definedName>
    <definedName name="BEx7A9S3JA1X7FH4CFSQLTZC4691" localSheetId="17" hidden="1">#REF!</definedName>
    <definedName name="BEx7A9S3JA1X7FH4CFSQLTZC4691" localSheetId="20" hidden="1">#REF!</definedName>
    <definedName name="BEx7A9S3JA1X7FH4CFSQLTZC4691" hidden="1">#REF!</definedName>
    <definedName name="BEx7ABA2C9IWH5VSLVLLLCY62161" localSheetId="17" hidden="1">#REF!</definedName>
    <definedName name="BEx7ABA2C9IWH5VSLVLLLCY62161" localSheetId="20" hidden="1">#REF!</definedName>
    <definedName name="BEx7ABA2C9IWH5VSLVLLLCY62161" hidden="1">#REF!</definedName>
    <definedName name="BEx7AE4LPLX8N85BYB0WCO5S7ZPV" localSheetId="20" hidden="1">#REF!</definedName>
    <definedName name="BEx7AE4LPLX8N85BYB0WCO5S7ZPV" hidden="1">#REF!</definedName>
    <definedName name="BEx7AJ81S7N0ZOX5HWUXTT04D8KK" localSheetId="9" hidden="1">'[60]10.08.5 - 2008 Capital - TDBU'!#REF!</definedName>
    <definedName name="BEx7AJ81S7N0ZOX5HWUXTT04D8KK" localSheetId="20" hidden="1">'[61]10.08.5 - 2008 Capital - TDBU'!#REF!</definedName>
    <definedName name="BEx7AJ81S7N0ZOX5HWUXTT04D8KK" hidden="1">'[61]10.08.5 - 2008 Capital - TDBU'!#REF!</definedName>
    <definedName name="BEx7AQKAXA50BVHLEWZFVHEFM6BR" localSheetId="15" hidden="1">#REF!</definedName>
    <definedName name="BEx7AQKAXA50BVHLEWZFVHEFM6BR" localSheetId="16" hidden="1">#REF!</definedName>
    <definedName name="BEx7AQKAXA50BVHLEWZFVHEFM6BR" localSheetId="17" hidden="1">#REF!</definedName>
    <definedName name="BEx7AQKAXA50BVHLEWZFVHEFM6BR" localSheetId="20" hidden="1">#REF!</definedName>
    <definedName name="BEx7AQKAXA50BVHLEWZFVHEFM6BR" hidden="1">#REF!</definedName>
    <definedName name="BEx7ASD1I654MEDCO6GGWA95PXSC" localSheetId="17" hidden="1">#REF!</definedName>
    <definedName name="BEx7ASD1I654MEDCO6GGWA95PXSC" localSheetId="20" hidden="1">#REF!</definedName>
    <definedName name="BEx7ASD1I654MEDCO6GGWA95PXSC" hidden="1">#REF!</definedName>
    <definedName name="BEx7AVCX9S5RJP3NSZ4QM4E6ERDT" localSheetId="17" hidden="1">#REF!</definedName>
    <definedName name="BEx7AVCX9S5RJP3NSZ4QM4E6ERDT" localSheetId="20" hidden="1">#REF!</definedName>
    <definedName name="BEx7AVCX9S5RJP3NSZ4QM4E6ERDT" hidden="1">#REF!</definedName>
    <definedName name="BEx7AVT704ZMAOMB9JGPZ6LXHSQG" localSheetId="20" hidden="1">#REF!</definedName>
    <definedName name="BEx7AVT704ZMAOMB9JGPZ6LXHSQG" hidden="1">#REF!</definedName>
    <definedName name="BEx7AVYIGP0930MV5JEBWRYCJN68" localSheetId="20" hidden="1">#REF!</definedName>
    <definedName name="BEx7AVYIGP0930MV5JEBWRYCJN68" hidden="1">#REF!</definedName>
    <definedName name="BEx7B6LH6917TXOSAAQ6U7HVF018" localSheetId="20" hidden="1">#REF!</definedName>
    <definedName name="BEx7B6LH6917TXOSAAQ6U7HVF018" hidden="1">#REF!</definedName>
    <definedName name="BEx7BPXFZXJ79FQ0E8AQE21PGVHA" localSheetId="20" hidden="1">#REF!</definedName>
    <definedName name="BEx7BPXFZXJ79FQ0E8AQE21PGVHA" hidden="1">#REF!</definedName>
    <definedName name="BEx7C04AM39DQMC1TIX7CFZ2ADHX" localSheetId="20" hidden="1">#REF!</definedName>
    <definedName name="BEx7C04AM39DQMC1TIX7CFZ2ADHX" hidden="1">#REF!</definedName>
    <definedName name="BEx7C1RKPVBM823KIGN85C8NOGLB" localSheetId="20" hidden="1">#REF!</definedName>
    <definedName name="BEx7C1RKPVBM823KIGN85C8NOGLB" hidden="1">#REF!</definedName>
    <definedName name="BEx7C40F0PQURHPI6YQ39NFIR86Z" localSheetId="20" hidden="1">#REF!</definedName>
    <definedName name="BEx7C40F0PQURHPI6YQ39NFIR86Z" hidden="1">#REF!</definedName>
    <definedName name="BEx7C93VR7SYRIJS1JO8YZKSFAW9" localSheetId="20" hidden="1">#REF!</definedName>
    <definedName name="BEx7C93VR7SYRIJS1JO8YZKSFAW9" hidden="1">#REF!</definedName>
    <definedName name="BEx7CCPC6R1KQQZ2JQU6EFI1G0RM" localSheetId="20" hidden="1">#REF!</definedName>
    <definedName name="BEx7CCPC6R1KQQZ2JQU6EFI1G0RM" hidden="1">#REF!</definedName>
    <definedName name="BEx7CDAXF5MHW62MV0JHIEM92MPI" localSheetId="20" hidden="1">#REF!</definedName>
    <definedName name="BEx7CDAXF5MHW62MV0JHIEM92MPI" hidden="1">#REF!</definedName>
    <definedName name="BEx7CIJST9GLS2QD383UK7VUDTGL" localSheetId="20" hidden="1">#REF!</definedName>
    <definedName name="BEx7CIJST9GLS2QD383UK7VUDTGL" hidden="1">#REF!</definedName>
    <definedName name="BEx7CN1OPV8F04BRSJJSWFTXJAD5" localSheetId="20" hidden="1">#REF!</definedName>
    <definedName name="BEx7CN1OPV8F04BRSJJSWFTXJAD5" hidden="1">#REF!</definedName>
    <definedName name="BEx7CO8T2XKC7GHDSYNAWTZ9L7YR" localSheetId="20" hidden="1">#REF!</definedName>
    <definedName name="BEx7CO8T2XKC7GHDSYNAWTZ9L7YR" hidden="1">#REF!</definedName>
    <definedName name="BEx7CW1CF00DO8A36UNC2X7K65C2" localSheetId="20" hidden="1">#REF!</definedName>
    <definedName name="BEx7CW1CF00DO8A36UNC2X7K65C2" hidden="1">#REF!</definedName>
    <definedName name="BEx7CW6NFRL2P4XWP0MWHIYA97KF" localSheetId="20" hidden="1">#REF!</definedName>
    <definedName name="BEx7CW6NFRL2P4XWP0MWHIYA97KF" hidden="1">#REF!</definedName>
    <definedName name="BEx7D5RWKRS4W71J4NZ6ZSFHPKFT" localSheetId="20" hidden="1">#REF!</definedName>
    <definedName name="BEx7D5RWKRS4W71J4NZ6ZSFHPKFT" hidden="1">#REF!</definedName>
    <definedName name="BEx7D8H1TPOX1UN17QZYEV7Q58GA" localSheetId="20" hidden="1">#REF!</definedName>
    <definedName name="BEx7D8H1TPOX1UN17QZYEV7Q58GA" hidden="1">#REF!</definedName>
    <definedName name="BEx7DGF13H2074LRWFZQ45PZ6JPX" localSheetId="20" hidden="1">#REF!</definedName>
    <definedName name="BEx7DGF13H2074LRWFZQ45PZ6JPX" hidden="1">#REF!</definedName>
    <definedName name="BEx7DKWUXEDIISSX4GDD4YYT887F" localSheetId="20" hidden="1">#REF!</definedName>
    <definedName name="BEx7DKWUXEDIISSX4GDD4YYT887F" hidden="1">#REF!</definedName>
    <definedName name="BEx7DMUYR2HC26WW7AOB1TULERMB" localSheetId="20" hidden="1">#REF!</definedName>
    <definedName name="BEx7DMUYR2HC26WW7AOB1TULERMB" hidden="1">#REF!</definedName>
    <definedName name="BEx7DVJTRV44IMJIBFXELE67SZ7S" localSheetId="20" hidden="1">#REF!</definedName>
    <definedName name="BEx7DVJTRV44IMJIBFXELE67SZ7S" hidden="1">#REF!</definedName>
    <definedName name="BEx7DVUMFCI5INHMVFIJ44RTTSTT" localSheetId="20" hidden="1">#REF!</definedName>
    <definedName name="BEx7DVUMFCI5INHMVFIJ44RTTSTT" hidden="1">#REF!</definedName>
    <definedName name="BEx7E2QSW841R32GCRO0M9X6GW5L" localSheetId="20" hidden="1">#REF!</definedName>
    <definedName name="BEx7E2QSW841R32GCRO0M9X6GW5L" hidden="1">#REF!</definedName>
    <definedName name="BEx7E2QT2U8THYOKBPXONB1B47WH" localSheetId="20" hidden="1">#REF!</definedName>
    <definedName name="BEx7E2QT2U8THYOKBPXONB1B47WH" hidden="1">#REF!</definedName>
    <definedName name="BEx7E5QP7W6UKO74F5Y0VJ741HS5" localSheetId="20" hidden="1">#REF!</definedName>
    <definedName name="BEx7E5QP7W6UKO74F5Y0VJ741HS5" hidden="1">#REF!</definedName>
    <definedName name="BEx7E6N29HGH3I47AFB2DCS6MVS6" localSheetId="20" hidden="1">#REF!</definedName>
    <definedName name="BEx7E6N29HGH3I47AFB2DCS6MVS6" hidden="1">#REF!</definedName>
    <definedName name="BEx7EBA8IYHQKT7IQAOAML660SYA" localSheetId="20" hidden="1">#REF!</definedName>
    <definedName name="BEx7EBA8IYHQKT7IQAOAML660SYA" hidden="1">#REF!</definedName>
    <definedName name="BEx7EI6C8MCRZFEQYUBE5FSUTIHK" localSheetId="20" hidden="1">#REF!</definedName>
    <definedName name="BEx7EI6C8MCRZFEQYUBE5FSUTIHK" hidden="1">#REF!</definedName>
    <definedName name="BEx7EI6DL1Z6UWLFBXAKVGZTKHWJ" localSheetId="20" hidden="1">#REF!</definedName>
    <definedName name="BEx7EI6DL1Z6UWLFBXAKVGZTKHWJ" hidden="1">#REF!</definedName>
    <definedName name="BEx7EQKHX7GZYOLXRDU534TT4H64" localSheetId="20" hidden="1">#REF!</definedName>
    <definedName name="BEx7EQKHX7GZYOLXRDU534TT4H64" hidden="1">#REF!</definedName>
    <definedName name="BEx7ETV6L1TM7JSXJIGK3FC6RVZW" localSheetId="20" hidden="1">#REF!</definedName>
    <definedName name="BEx7ETV6L1TM7JSXJIGK3FC6RVZW" hidden="1">#REF!</definedName>
    <definedName name="BEx7EV2C287ME9PQ0FIM5QWZ3O9K" localSheetId="20" hidden="1">#REF!</definedName>
    <definedName name="BEx7EV2C287ME9PQ0FIM5QWZ3O9K" hidden="1">#REF!</definedName>
    <definedName name="BEx7EWK9GUVV6FXWYIGH0TAI4V2O" localSheetId="20" hidden="1">#REF!</definedName>
    <definedName name="BEx7EWK9GUVV6FXWYIGH0TAI4V2O" hidden="1">#REF!</definedName>
    <definedName name="BEx7EYYLHMBYQTH6I377FCQS7CSX" localSheetId="20" hidden="1">#REF!</definedName>
    <definedName name="BEx7EYYLHMBYQTH6I377FCQS7CSX" hidden="1">#REF!</definedName>
    <definedName name="BEx7F3R8WBC6E9U65SYE1VCBPKTN" localSheetId="20" hidden="1">#REF!</definedName>
    <definedName name="BEx7F3R8WBC6E9U65SYE1VCBPKTN" hidden="1">#REF!</definedName>
    <definedName name="BEx7FCLG1RYI2SNOU1Y2GQZNZSWA" localSheetId="20" hidden="1">#REF!</definedName>
    <definedName name="BEx7FCLG1RYI2SNOU1Y2GQZNZSWA" hidden="1">#REF!</definedName>
    <definedName name="BEx7FN32ZGWOAA4TTH79KINTDWR9" localSheetId="20" hidden="1">#REF!</definedName>
    <definedName name="BEx7FN32ZGWOAA4TTH79KINTDWR9" hidden="1">#REF!</definedName>
    <definedName name="BEx7G0F5491O5LOO00O1AXXAE24R" localSheetId="20" hidden="1">#REF!</definedName>
    <definedName name="BEx7G0F5491O5LOO00O1AXXAE24R" hidden="1">#REF!</definedName>
    <definedName name="BEx7G82CKM3NIY1PHNFK28M09PCH" localSheetId="20" hidden="1">#REF!</definedName>
    <definedName name="BEx7G82CKM3NIY1PHNFK28M09PCH" hidden="1">#REF!</definedName>
    <definedName name="BEx7GR3ENYWRXXS5IT0UMEGOLGUH" localSheetId="20" hidden="1">#REF!</definedName>
    <definedName name="BEx7GR3ENYWRXXS5IT0UMEGOLGUH" hidden="1">#REF!</definedName>
    <definedName name="BEx7GSAL6P7TASL8MB63RFST1LJL" localSheetId="20" hidden="1">#REF!</definedName>
    <definedName name="BEx7GSAL6P7TASL8MB63RFST1LJL" hidden="1">#REF!</definedName>
    <definedName name="BEx7H0JCP7ZU8M0UWQXEBQ8U7WXG" localSheetId="20" hidden="1">#REF!</definedName>
    <definedName name="BEx7H0JCP7ZU8M0UWQXEBQ8U7WXG" hidden="1">#REF!</definedName>
    <definedName name="BEx7H0JD6I5I8WQLLWOYWY5YWPQE" localSheetId="20" hidden="1">#REF!</definedName>
    <definedName name="BEx7H0JD6I5I8WQLLWOYWY5YWPQE" hidden="1">#REF!</definedName>
    <definedName name="BEx7H14XCXH7WEXEY1HVO53A6AGH" localSheetId="20" hidden="1">#REF!</definedName>
    <definedName name="BEx7H14XCXH7WEXEY1HVO53A6AGH" hidden="1">#REF!</definedName>
    <definedName name="BEx7HFTIA8AC8BR8HKIN81VE1SGW" localSheetId="20" hidden="1">#REF!</definedName>
    <definedName name="BEx7HFTIA8AC8BR8HKIN81VE1SGW" hidden="1">#REF!</definedName>
    <definedName name="BEx7HGVBEF4LEIF6RC14N3PSU461" localSheetId="20" hidden="1">#REF!</definedName>
    <definedName name="BEx7HGVBEF4LEIF6RC14N3PSU461" hidden="1">#REF!</definedName>
    <definedName name="BEx7HNM5QUG90PN1J2VL176TH6KY" localSheetId="20" hidden="1">#REF!</definedName>
    <definedName name="BEx7HNM5QUG90PN1J2VL176TH6KY" hidden="1">#REF!</definedName>
    <definedName name="BEx7HQ5T9FZ42QWS09UO4DT42Y0R" localSheetId="20" hidden="1">#REF!</definedName>
    <definedName name="BEx7HQ5T9FZ42QWS09UO4DT42Y0R" hidden="1">#REF!</definedName>
    <definedName name="BEx7HRCZE3CVGON1HV07MT5MNDZ3" localSheetId="20" hidden="1">#REF!</definedName>
    <definedName name="BEx7HRCZE3CVGON1HV07MT5MNDZ3" hidden="1">#REF!</definedName>
    <definedName name="BEx7HWGE2CANG5M17X4C8YNC3N8F" localSheetId="20" hidden="1">#REF!</definedName>
    <definedName name="BEx7HWGE2CANG5M17X4C8YNC3N8F" hidden="1">#REF!</definedName>
    <definedName name="BEx7I8FZ96C5JAHXS18ZV0912LZP" localSheetId="20" hidden="1">#REF!</definedName>
    <definedName name="BEx7I8FZ96C5JAHXS18ZV0912LZP" hidden="1">#REF!</definedName>
    <definedName name="BEx7IBVYN47SFZIA0K4MDKQZNN9V" localSheetId="20" hidden="1">#REF!</definedName>
    <definedName name="BEx7IBVYN47SFZIA0K4MDKQZNN9V" hidden="1">#REF!</definedName>
    <definedName name="BEx7IJOI6V63WKXYU6YTHPHUSP7U" localSheetId="20" hidden="1">#REF!</definedName>
    <definedName name="BEx7IJOI6V63WKXYU6YTHPHUSP7U" hidden="1">#REF!</definedName>
    <definedName name="BEx7IRRUY5JMPVVS2G8ZTVLVF9H8" localSheetId="20" hidden="1">#REF!</definedName>
    <definedName name="BEx7IRRUY5JMPVVS2G8ZTVLVF9H8" hidden="1">#REF!</definedName>
    <definedName name="BEx7IV2IJ5WT7UC0UG7WP0WF2JZI" localSheetId="20" hidden="1">#REF!</definedName>
    <definedName name="BEx7IV2IJ5WT7UC0UG7WP0WF2JZI" hidden="1">#REF!</definedName>
    <definedName name="BEx7IXGU74GE5E4S6W4Z13AR092Y" localSheetId="20" hidden="1">#REF!</definedName>
    <definedName name="BEx7IXGU74GE5E4S6W4Z13AR092Y" hidden="1">#REF!</definedName>
    <definedName name="BEx7J4YL8Q3BI1MLH16YYQ18IJRD" localSheetId="20" hidden="1">#REF!</definedName>
    <definedName name="BEx7J4YL8Q3BI1MLH16YYQ18IJRD" hidden="1">#REF!</definedName>
    <definedName name="BEx7J7CWKB4WKZAQMK3Z0S9GSOSM" localSheetId="20" hidden="1">#REF!</definedName>
    <definedName name="BEx7J7CWKB4WKZAQMK3Z0S9GSOSM" hidden="1">#REF!</definedName>
    <definedName name="BEx7JH3HGBPI07OHZ5LFYK0UFZQR" localSheetId="20" hidden="1">#REF!</definedName>
    <definedName name="BEx7JH3HGBPI07OHZ5LFYK0UFZQR" hidden="1">#REF!</definedName>
    <definedName name="BEx7JV194190CNM6WWGQ3UBJ3CHH" localSheetId="20" hidden="1">#REF!</definedName>
    <definedName name="BEx7JV194190CNM6WWGQ3UBJ3CHH" hidden="1">#REF!</definedName>
    <definedName name="BEx7JZJ4XFUATU0PG7083JPTXG4K" localSheetId="20" hidden="1">#REF!</definedName>
    <definedName name="BEx7JZJ4XFUATU0PG7083JPTXG4K" hidden="1">#REF!</definedName>
    <definedName name="BEx7K469BHM1J8L2PEX3Z5HEMTCE" localSheetId="20" hidden="1">#REF!</definedName>
    <definedName name="BEx7K469BHM1J8L2PEX3Z5HEMTCE" hidden="1">#REF!</definedName>
    <definedName name="BEx7K7GZ607XQOGB81A1HINBTGOZ" localSheetId="20" hidden="1">#REF!</definedName>
    <definedName name="BEx7K7GZ607XQOGB81A1HINBTGOZ" hidden="1">#REF!</definedName>
    <definedName name="BEx7KEYPBDXSNROH8M6CDCBN6B50" localSheetId="20" hidden="1">#REF!</definedName>
    <definedName name="BEx7KEYPBDXSNROH8M6CDCBN6B50" hidden="1">#REF!</definedName>
    <definedName name="BEx7KMGGB2E6YDRM0M7DPVYH3ADI" localSheetId="9" hidden="1">'[60]10.08.3 - 2008 Expense - TDBU'!#REF!</definedName>
    <definedName name="BEx7KMGGB2E6YDRM0M7DPVYH3ADI" localSheetId="20" hidden="1">'[61]10.08.3 - 2008 Expense - TDBU'!#REF!</definedName>
    <definedName name="BEx7KMGGB2E6YDRM0M7DPVYH3ADI" hidden="1">'[61]10.08.3 - 2008 Expense - TDBU'!#REF!</definedName>
    <definedName name="BEx7KR92AZ8OH3I7N51J8AU9LRP3" localSheetId="15" hidden="1">#REF!</definedName>
    <definedName name="BEx7KR92AZ8OH3I7N51J8AU9LRP3" localSheetId="16" hidden="1">#REF!</definedName>
    <definedName name="BEx7KR92AZ8OH3I7N51J8AU9LRP3" localSheetId="17" hidden="1">#REF!</definedName>
    <definedName name="BEx7KR92AZ8OH3I7N51J8AU9LRP3" localSheetId="20" hidden="1">#REF!</definedName>
    <definedName name="BEx7KR92AZ8OH3I7N51J8AU9LRP3" hidden="1">#REF!</definedName>
    <definedName name="BEx7KSAS8BZT6H8OQCZ5DNSTMO07" localSheetId="17" hidden="1">#REF!</definedName>
    <definedName name="BEx7KSAS8BZT6H8OQCZ5DNSTMO07" localSheetId="20" hidden="1">#REF!</definedName>
    <definedName name="BEx7KSAS8BZT6H8OQCZ5DNSTMO07" hidden="1">#REF!</definedName>
    <definedName name="BEx7KWHTBD21COXVI4HNEQH0Z3L8" localSheetId="17" hidden="1">#REF!</definedName>
    <definedName name="BEx7KWHTBD21COXVI4HNEQH0Z3L8" localSheetId="20" hidden="1">#REF!</definedName>
    <definedName name="BEx7KWHTBD21COXVI4HNEQH0Z3L8" hidden="1">#REF!</definedName>
    <definedName name="BEx7KWY24UYSDR57WCCVR4KEHE7U" localSheetId="20" hidden="1">#REF!</definedName>
    <definedName name="BEx7KWY24UYSDR57WCCVR4KEHE7U" hidden="1">#REF!</definedName>
    <definedName name="BEx7KXUGRMRSUXCM97Z7VRZQ9JH2" localSheetId="20" hidden="1">#REF!</definedName>
    <definedName name="BEx7KXUGRMRSUXCM97Z7VRZQ9JH2" hidden="1">#REF!</definedName>
    <definedName name="BEx7L21IQVP1N1TTQLRMANSSLSLE" localSheetId="20" hidden="1">#REF!</definedName>
    <definedName name="BEx7L21IQVP1N1TTQLRMANSSLSLE" hidden="1">#REF!</definedName>
    <definedName name="BEx7L5C6U8MP6IZ67BD649WQYJEK" localSheetId="20" hidden="1">#REF!</definedName>
    <definedName name="BEx7L5C6U8MP6IZ67BD649WQYJEK" hidden="1">#REF!</definedName>
    <definedName name="BEx7L7QID2UUN1F4435LIWAW8DV3" localSheetId="20" hidden="1">#REF!</definedName>
    <definedName name="BEx7L7QID2UUN1F4435LIWAW8DV3" hidden="1">#REF!</definedName>
    <definedName name="BEx7L8HEYEVTATR0OG5JJO647KNI" localSheetId="20" hidden="1">#REF!</definedName>
    <definedName name="BEx7L8HEYEVTATR0OG5JJO647KNI" hidden="1">#REF!</definedName>
    <definedName name="BEx7L8XOV64OMS15ZFURFEUXLMWF" localSheetId="20" hidden="1">#REF!</definedName>
    <definedName name="BEx7L8XOV64OMS15ZFURFEUXLMWF" hidden="1">#REF!</definedName>
    <definedName name="BEx7LJVFQACL9F4DRS9YZQ9R2N30" localSheetId="20" hidden="1">#REF!</definedName>
    <definedName name="BEx7LJVFQACL9F4DRS9YZQ9R2N30" hidden="1">#REF!</definedName>
    <definedName name="BEx7LZ0D7JSY0VK5FBGMZE26ZKFJ" localSheetId="9" hidden="1">'[60]10.08.2 - 2008 Expense'!#REF!</definedName>
    <definedName name="BEx7LZ0D7JSY0VK5FBGMZE26ZKFJ" localSheetId="20" hidden="1">'[61]10.08.2 - 2008 Expense'!#REF!</definedName>
    <definedName name="BEx7LZ0D7JSY0VK5FBGMZE26ZKFJ" hidden="1">'[61]10.08.2 - 2008 Expense'!#REF!</definedName>
    <definedName name="BEx7MAUI1JJFDIJGDW4RWY5384LY" localSheetId="15" hidden="1">#REF!</definedName>
    <definedName name="BEx7MAUI1JJFDIJGDW4RWY5384LY" localSheetId="16" hidden="1">#REF!</definedName>
    <definedName name="BEx7MAUI1JJFDIJGDW4RWY5384LY" localSheetId="17" hidden="1">#REF!</definedName>
    <definedName name="BEx7MAUI1JJFDIJGDW4RWY5384LY" localSheetId="20" hidden="1">#REF!</definedName>
    <definedName name="BEx7MAUI1JJFDIJGDW4RWY5384LY" hidden="1">#REF!</definedName>
    <definedName name="BEx7MJZO3UKAMJ53UWOJ5ZD4GGMQ" localSheetId="17" hidden="1">#REF!</definedName>
    <definedName name="BEx7MJZO3UKAMJ53UWOJ5ZD4GGMQ" localSheetId="20" hidden="1">#REF!</definedName>
    <definedName name="BEx7MJZO3UKAMJ53UWOJ5ZD4GGMQ" hidden="1">#REF!</definedName>
    <definedName name="BEx7MQ4RBQK32VUVPFRBYN76KSOD" localSheetId="17" hidden="1">#REF!</definedName>
    <definedName name="BEx7MQ4RBQK32VUVPFRBYN76KSOD" localSheetId="20" hidden="1">#REF!</definedName>
    <definedName name="BEx7MQ4RBQK32VUVPFRBYN76KSOD" hidden="1">#REF!</definedName>
    <definedName name="BEx7MT4MFNXIVQGAT6D971GZW7CA" localSheetId="20" hidden="1">#REF!</definedName>
    <definedName name="BEx7MT4MFNXIVQGAT6D971GZW7CA" hidden="1">#REF!</definedName>
    <definedName name="BEx7NE3X8Z6J8PMTHDO51G0HICD5" localSheetId="20" hidden="1">#REF!</definedName>
    <definedName name="BEx7NE3X8Z6J8PMTHDO51G0HICD5" hidden="1">#REF!</definedName>
    <definedName name="BEx7NI062THZAM6I8AJWTFJL91CS" localSheetId="20" hidden="1">#REF!</definedName>
    <definedName name="BEx7NI062THZAM6I8AJWTFJL91CS" hidden="1">#REF!</definedName>
    <definedName name="BEx8Z3M9Z5VD3MZ8TD1F5M49MOTD" localSheetId="20" hidden="1">#REF!</definedName>
    <definedName name="BEx8Z3M9Z5VD3MZ8TD1F5M49MOTD" hidden="1">#REF!</definedName>
    <definedName name="BEx8ZCWSI30U7NSNHLBK5HV2J2EN" localSheetId="20" hidden="1">#REF!</definedName>
    <definedName name="BEx8ZCWSI30U7NSNHLBK5HV2J2EN" hidden="1">#REF!</definedName>
    <definedName name="BEx904S75BPRYMHF0083JF7ES4NG" localSheetId="20" hidden="1">#REF!</definedName>
    <definedName name="BEx904S75BPRYMHF0083JF7ES4NG" hidden="1">#REF!</definedName>
    <definedName name="BEx90EZ2HAURBQ5I4V6WD6NYD0AQ" localSheetId="20" hidden="1">#REF!</definedName>
    <definedName name="BEx90EZ2HAURBQ5I4V6WD6NYD0AQ" hidden="1">#REF!</definedName>
    <definedName name="BEx90H2KA91ZVRIJCDN62HJVKQWC" localSheetId="20" hidden="1">#REF!</definedName>
    <definedName name="BEx90H2KA91ZVRIJCDN62HJVKQWC" hidden="1">#REF!</definedName>
    <definedName name="BEx90HDD4RWF7JZGA8GCGG7D63MG" localSheetId="20" hidden="1">#REF!</definedName>
    <definedName name="BEx90HDD4RWF7JZGA8GCGG7D63MG" hidden="1">#REF!</definedName>
    <definedName name="BEx90VGH5H09ON2QXYC9WIIEU98T" localSheetId="20" hidden="1">#REF!</definedName>
    <definedName name="BEx90VGH5H09ON2QXYC9WIIEU98T" hidden="1">#REF!</definedName>
    <definedName name="BEx911LKH78Q9WUWXLOQFEL59ITN" localSheetId="20" hidden="1">#REF!</definedName>
    <definedName name="BEx911LKH78Q9WUWXLOQFEL59ITN" hidden="1">#REF!</definedName>
    <definedName name="BEx911WE3W1AI7TEJHN5ROFMFVQ8" localSheetId="9" hidden="1">'[60]10.08.3 - 2008 Expense - TDBU'!#REF!</definedName>
    <definedName name="BEx911WE3W1AI7TEJHN5ROFMFVQ8" localSheetId="20" hidden="1">'[61]10.08.3 - 2008 Expense - TDBU'!#REF!</definedName>
    <definedName name="BEx911WE3W1AI7TEJHN5ROFMFVQ8" hidden="1">'[61]10.08.3 - 2008 Expense - TDBU'!#REF!</definedName>
    <definedName name="BEx9175B70QXYAU5A8DJPGZQ46L9" localSheetId="15" hidden="1">#REF!</definedName>
    <definedName name="BEx9175B70QXYAU5A8DJPGZQ46L9" localSheetId="16" hidden="1">#REF!</definedName>
    <definedName name="BEx9175B70QXYAU5A8DJPGZQ46L9" localSheetId="17" hidden="1">#REF!</definedName>
    <definedName name="BEx9175B70QXYAU5A8DJPGZQ46L9" localSheetId="20" hidden="1">#REF!</definedName>
    <definedName name="BEx9175B70QXYAU5A8DJPGZQ46L9" hidden="1">#REF!</definedName>
    <definedName name="BEx917QTZAYKMWFVDPZEDX8FH1J3" localSheetId="17" hidden="1">#REF!</definedName>
    <definedName name="BEx917QTZAYKMWFVDPZEDX8FH1J3" localSheetId="20" hidden="1">#REF!</definedName>
    <definedName name="BEx917QTZAYKMWFVDPZEDX8FH1J3" hidden="1">#REF!</definedName>
    <definedName name="BEx91AQQRTV87AO27VWHSFZAD4ZR" localSheetId="17" hidden="1">#REF!</definedName>
    <definedName name="BEx91AQQRTV87AO27VWHSFZAD4ZR" localSheetId="20" hidden="1">#REF!</definedName>
    <definedName name="BEx91AQQRTV87AO27VWHSFZAD4ZR" hidden="1">#REF!</definedName>
    <definedName name="BEx91FU57YXJK7RHMFDKKYY2JFS7" localSheetId="20" hidden="1">#REF!</definedName>
    <definedName name="BEx91FU57YXJK7RHMFDKKYY2JFS7" hidden="1">#REF!</definedName>
    <definedName name="BEx91KXLTRYJVT47UU2JUUFNKFUT" localSheetId="20" hidden="1">#REF!</definedName>
    <definedName name="BEx91KXLTRYJVT47UU2JUUFNKFUT" hidden="1">#REF!</definedName>
    <definedName name="BEx91L8FLL5CWLA2CDHKCOMGVDZN" localSheetId="20" hidden="1">#REF!</definedName>
    <definedName name="BEx91L8FLL5CWLA2CDHKCOMGVDZN" hidden="1">#REF!</definedName>
    <definedName name="BEx91OTVH9ZDBC3QTORU8RZX4EOC" localSheetId="20" hidden="1">#REF!</definedName>
    <definedName name="BEx91OTVH9ZDBC3QTORU8RZX4EOC" hidden="1">#REF!</definedName>
    <definedName name="BEx91QH5JRZKQP1GPN2SQMR3CKAG" localSheetId="20" hidden="1">#REF!</definedName>
    <definedName name="BEx91QH5JRZKQP1GPN2SQMR3CKAG" hidden="1">#REF!</definedName>
    <definedName name="BEx91ROALDNHO7FI4X8L61RH4UJE" localSheetId="20" hidden="1">#REF!</definedName>
    <definedName name="BEx91ROALDNHO7FI4X8L61RH4UJE" hidden="1">#REF!</definedName>
    <definedName name="BEx91TMID71GVYH0U16QM1RV3PX0" localSheetId="20" hidden="1">#REF!</definedName>
    <definedName name="BEx91TMID71GVYH0U16QM1RV3PX0" hidden="1">#REF!</definedName>
    <definedName name="BEx91VF2D78PAF337E3L2L81K9W2" localSheetId="20" hidden="1">#REF!</definedName>
    <definedName name="BEx91VF2D78PAF337E3L2L81K9W2" hidden="1">#REF!</definedName>
    <definedName name="BEx920O0C4FBKNO2WASY82KSAGWC" localSheetId="20" hidden="1">#REF!</definedName>
    <definedName name="BEx920O0C4FBKNO2WASY82KSAGWC" hidden="1">#REF!</definedName>
    <definedName name="BEx921PNZ46VORG2VRMWREWIC0SE" localSheetId="20" hidden="1">#REF!</definedName>
    <definedName name="BEx921PNZ46VORG2VRMWREWIC0SE" hidden="1">#REF!</definedName>
    <definedName name="BEx929YGVS1SWUVBOM0JDPJFRIAE" localSheetId="20" hidden="1">#REF!</definedName>
    <definedName name="BEx929YGVS1SWUVBOM0JDPJFRIAE" hidden="1">#REF!</definedName>
    <definedName name="BEx92DPEKL5WM5A3CN8674JI0PR3" localSheetId="20" hidden="1">#REF!</definedName>
    <definedName name="BEx92DPEKL5WM5A3CN8674JI0PR3" hidden="1">#REF!</definedName>
    <definedName name="BEx92ER2RMY93TZK0D9L9T3H0GI5" localSheetId="20" hidden="1">#REF!</definedName>
    <definedName name="BEx92ER2RMY93TZK0D9L9T3H0GI5" hidden="1">#REF!</definedName>
    <definedName name="BEx92FI04PJT4LI23KKIHRXWJDTT" localSheetId="20" hidden="1">#REF!</definedName>
    <definedName name="BEx92FI04PJT4LI23KKIHRXWJDTT" hidden="1">#REF!</definedName>
    <definedName name="BEx92HR14HQ9D5JXCSPA4SS4RT62" localSheetId="20" hidden="1">#REF!</definedName>
    <definedName name="BEx92HR14HQ9D5JXCSPA4SS4RT62" hidden="1">#REF!</definedName>
    <definedName name="BEx92HWA2D6A5EX9MFG68G0NOMSN" localSheetId="20" hidden="1">#REF!</definedName>
    <definedName name="BEx92HWA2D6A5EX9MFG68G0NOMSN" hidden="1">#REF!</definedName>
    <definedName name="BEx92PUBDIXAU1FW5ZAXECMAU0LN" localSheetId="20" hidden="1">#REF!</definedName>
    <definedName name="BEx92PUBDIXAU1FW5ZAXECMAU0LN" hidden="1">#REF!</definedName>
    <definedName name="BEx92S8MHFFIVRQ2YSHZNQGOFUHD" localSheetId="20" hidden="1">#REF!</definedName>
    <definedName name="BEx92S8MHFFIVRQ2YSHZNQGOFUHD" hidden="1">#REF!</definedName>
    <definedName name="BEx9318BWFQZC3NQS37Q6XU3D425" localSheetId="20" hidden="1">#REF!</definedName>
    <definedName name="BEx9318BWFQZC3NQS37Q6XU3D425" hidden="1">#REF!</definedName>
    <definedName name="BEx93B9OULL2YGC896XXYAAJSTRK" localSheetId="20" hidden="1">#REF!</definedName>
    <definedName name="BEx93B9OULL2YGC896XXYAAJSTRK" hidden="1">#REF!</definedName>
    <definedName name="BEx93FRKF99NRT3LH99UTIH7AAYF" localSheetId="20" hidden="1">#REF!</definedName>
    <definedName name="BEx93FRKF99NRT3LH99UTIH7AAYF" hidden="1">#REF!</definedName>
    <definedName name="BEx93M7FSHP50OG34A4W8W8DF12U" localSheetId="20" hidden="1">#REF!</definedName>
    <definedName name="BEx93M7FSHP50OG34A4W8W8DF12U" hidden="1">#REF!</definedName>
    <definedName name="BEx93OLWY2O3PRA74U41VG5RXT4Q" localSheetId="20" hidden="1">#REF!</definedName>
    <definedName name="BEx93OLWY2O3PRA74U41VG5RXT4Q" hidden="1">#REF!</definedName>
    <definedName name="BEx93RWFAF6YJGYUTITVM445C02U" localSheetId="20" hidden="1">#REF!</definedName>
    <definedName name="BEx93RWFAF6YJGYUTITVM445C02U" hidden="1">#REF!</definedName>
    <definedName name="BEx93SY9RWG3HUV4YXQKXJH9FH14" localSheetId="20" hidden="1">#REF!</definedName>
    <definedName name="BEx93SY9RWG3HUV4YXQKXJH9FH14" hidden="1">#REF!</definedName>
    <definedName name="BEx93TJUX3U0FJDBG6DDSNQ91R5J" localSheetId="20" hidden="1">#REF!</definedName>
    <definedName name="BEx93TJUX3U0FJDBG6DDSNQ91R5J" hidden="1">#REF!</definedName>
    <definedName name="BEx941SIC58506DFIGKOLIHQ7KCX" localSheetId="20" hidden="1">#REF!</definedName>
    <definedName name="BEx941SIC58506DFIGKOLIHQ7KCX" hidden="1">#REF!</definedName>
    <definedName name="BEx942UCRHMI4B0US31HO95GSC2X" localSheetId="20" hidden="1">#REF!</definedName>
    <definedName name="BEx942UCRHMI4B0US31HO95GSC2X" hidden="1">#REF!</definedName>
    <definedName name="BEx944SDUSMOBHNE6J8XN1EOL90T" localSheetId="20" hidden="1">#REF!</definedName>
    <definedName name="BEx944SDUSMOBHNE6J8XN1EOL90T" hidden="1">#REF!</definedName>
    <definedName name="BEx948ZFFQWVIDNG4AZAUGGGEB5U" localSheetId="20" hidden="1">#REF!</definedName>
    <definedName name="BEx948ZFFQWVIDNG4AZAUGGGEB5U" hidden="1">#REF!</definedName>
    <definedName name="BEx94CKXG92OMURH41SNU6IOHK4J" localSheetId="20" hidden="1">#REF!</definedName>
    <definedName name="BEx94CKXG92OMURH41SNU6IOHK4J" hidden="1">#REF!</definedName>
    <definedName name="BEx94GXG30CIVB6ZQN3X3IK6BZXQ" localSheetId="20" hidden="1">#REF!</definedName>
    <definedName name="BEx94GXG30CIVB6ZQN3X3IK6BZXQ" hidden="1">#REF!</definedName>
    <definedName name="BEx94HZ5LURYM9ST744ALV6ZCKYP" localSheetId="20" hidden="1">#REF!</definedName>
    <definedName name="BEx94HZ5LURYM9ST744ALV6ZCKYP" hidden="1">#REF!</definedName>
    <definedName name="BEx94IQ75E90YUMWJ9N591LR7DQQ" localSheetId="20" hidden="1">#REF!</definedName>
    <definedName name="BEx94IQ75E90YUMWJ9N591LR7DQQ" hidden="1">#REF!</definedName>
    <definedName name="BEx94L9TBK45AUQSX1IUZ86U1GPQ" localSheetId="20" hidden="1">#REF!</definedName>
    <definedName name="BEx94L9TBK45AUQSX1IUZ86U1GPQ" hidden="1">#REF!</definedName>
    <definedName name="BEx94N7W5T3U7UOE97D6OVIBUCXS" localSheetId="20" hidden="1">#REF!</definedName>
    <definedName name="BEx94N7W5T3U7UOE97D6OVIBUCXS" hidden="1">#REF!</definedName>
    <definedName name="BEx953PB6S6ECMD8N0JSW0CBG0DA" localSheetId="20" hidden="1">#REF!</definedName>
    <definedName name="BEx953PB6S6ECMD8N0JSW0CBG0DA" hidden="1">#REF!</definedName>
    <definedName name="BEx955NIAWX5OLAHMTV6QFUZPR30" localSheetId="20" hidden="1">#REF!</definedName>
    <definedName name="BEx955NIAWX5OLAHMTV6QFUZPR30" hidden="1">#REF!</definedName>
    <definedName name="BEx9581TYVI2M5TT4ISDAJV4W7Z6" localSheetId="20" hidden="1">#REF!</definedName>
    <definedName name="BEx9581TYVI2M5TT4ISDAJV4W7Z6" hidden="1">#REF!</definedName>
    <definedName name="BEx95NHF4RVUE0YDOAFZEIVBYJXD" localSheetId="20" hidden="1">#REF!</definedName>
    <definedName name="BEx95NHF4RVUE0YDOAFZEIVBYJXD" hidden="1">#REF!</definedName>
    <definedName name="BEx95QBZMG0E2KQ9BERJ861QLYN3" localSheetId="20" hidden="1">#REF!</definedName>
    <definedName name="BEx95QBZMG0E2KQ9BERJ861QLYN3" hidden="1">#REF!</definedName>
    <definedName name="BEx95QHBVDN795UNQJLRXG3RDU49" localSheetId="20" hidden="1">#REF!</definedName>
    <definedName name="BEx95QHBVDN795UNQJLRXG3RDU49" hidden="1">#REF!</definedName>
    <definedName name="BEx95TBVUWV7L7OMFMZDQEXGVHU6" localSheetId="20" hidden="1">#REF!</definedName>
    <definedName name="BEx95TBVUWV7L7OMFMZDQEXGVHU6" hidden="1">#REF!</definedName>
    <definedName name="BEx95TXH048JPPZ7VXKTCAEE6GQS" localSheetId="20" hidden="1">#REF!</definedName>
    <definedName name="BEx95TXH048JPPZ7VXKTCAEE6GQS" hidden="1">#REF!</definedName>
    <definedName name="BEx95U89DZZSVO39TGS62CX8G9N4" localSheetId="20" hidden="1">#REF!</definedName>
    <definedName name="BEx95U89DZZSVO39TGS62CX8G9N4" hidden="1">#REF!</definedName>
    <definedName name="BEx9602K2GHNBUEUVT9ONRQU1GMD" localSheetId="20" hidden="1">#REF!</definedName>
    <definedName name="BEx9602K2GHNBUEUVT9ONRQU1GMD" hidden="1">#REF!</definedName>
    <definedName name="BEx962BL3Y4LA53EBYI64ZYMZE8U" localSheetId="20" hidden="1">#REF!</definedName>
    <definedName name="BEx962BL3Y4LA53EBYI64ZYMZE8U" hidden="1">#REF!</definedName>
    <definedName name="BEx96KR21O7H9R29TN0S45Y3QPUK" localSheetId="20" hidden="1">#REF!</definedName>
    <definedName name="BEx96KR21O7H9R29TN0S45Y3QPUK" hidden="1">#REF!</definedName>
    <definedName name="BEx96KWJ7BHXX4IIM048C3O7S59S" localSheetId="9" hidden="1">'[60]10.08.5 - 2008 Capital - TDBU'!#REF!</definedName>
    <definedName name="BEx96KWJ7BHXX4IIM048C3O7S59S" localSheetId="20" hidden="1">'[61]10.08.5 - 2008 Capital - TDBU'!#REF!</definedName>
    <definedName name="BEx96KWJ7BHXX4IIM048C3O7S59S" hidden="1">'[61]10.08.5 - 2008 Capital - TDBU'!#REF!</definedName>
    <definedName name="BEx96SUFKHHFE8XQ6UUO6ILDOXHO" localSheetId="15" hidden="1">#REF!</definedName>
    <definedName name="BEx96SUFKHHFE8XQ6UUO6ILDOXHO" localSheetId="16" hidden="1">#REF!</definedName>
    <definedName name="BEx96SUFKHHFE8XQ6UUO6ILDOXHO" localSheetId="17" hidden="1">#REF!</definedName>
    <definedName name="BEx96SUFKHHFE8XQ6UUO6ILDOXHO" localSheetId="20" hidden="1">#REF!</definedName>
    <definedName name="BEx96SUFKHHFE8XQ6UUO6ILDOXHO" hidden="1">#REF!</definedName>
    <definedName name="BEx96UN4YWXBDEZ1U1ZUIPP41Z7I" localSheetId="17" hidden="1">#REF!</definedName>
    <definedName name="BEx96UN4YWXBDEZ1U1ZUIPP41Z7I" localSheetId="20" hidden="1">#REF!</definedName>
    <definedName name="BEx96UN4YWXBDEZ1U1ZUIPP41Z7I" hidden="1">#REF!</definedName>
    <definedName name="BEx970MYCPJ6DQ44TKLOIGZO5LHH" localSheetId="17" hidden="1">#REF!</definedName>
    <definedName name="BEx970MYCPJ6DQ44TKLOIGZO5LHH" localSheetId="20" hidden="1">#REF!</definedName>
    <definedName name="BEx970MYCPJ6DQ44TKLOIGZO5LHH" hidden="1">#REF!</definedName>
    <definedName name="BEx978KSD61YJH3S9DGO050R2EHA" localSheetId="20" hidden="1">#REF!</definedName>
    <definedName name="BEx978KSD61YJH3S9DGO050R2EHA" hidden="1">#REF!</definedName>
    <definedName name="BEx97CBOZZVIAFCLYWXO84QIM5RH" localSheetId="20" hidden="1">#REF!</definedName>
    <definedName name="BEx97CBOZZVIAFCLYWXO84QIM5RH" hidden="1">#REF!</definedName>
    <definedName name="BEx97H9O1NAKAPK4MX4PKO34ICL5" localSheetId="20" hidden="1">#REF!</definedName>
    <definedName name="BEx97H9O1NAKAPK4MX4PKO34ICL5" hidden="1">#REF!</definedName>
    <definedName name="BEx97HVA5F2I0D6ID81KCUDEQOIH" localSheetId="20" hidden="1">#REF!</definedName>
    <definedName name="BEx97HVA5F2I0D6ID81KCUDEQOIH" hidden="1">#REF!</definedName>
    <definedName name="BEx97MNUZQ1Z0AO2FL7XQYVNCPR7" localSheetId="20" hidden="1">#REF!</definedName>
    <definedName name="BEx97MNUZQ1Z0AO2FL7XQYVNCPR7" hidden="1">#REF!</definedName>
    <definedName name="BEx97NPQBACJVD9K1YXI08RTW9E2" localSheetId="20" hidden="1">#REF!</definedName>
    <definedName name="BEx97NPQBACJVD9K1YXI08RTW9E2" hidden="1">#REF!</definedName>
    <definedName name="BEx97RWQLXS0OORDCN69IGA58CWU" localSheetId="20" hidden="1">#REF!</definedName>
    <definedName name="BEx97RWQLXS0OORDCN69IGA58CWU" hidden="1">#REF!</definedName>
    <definedName name="BEx97YNGGDFIXHTMGFL2IHAQX9MI" localSheetId="20" hidden="1">#REF!</definedName>
    <definedName name="BEx97YNGGDFIXHTMGFL2IHAQX9MI" hidden="1">#REF!</definedName>
    <definedName name="BEx980QZQVMVK22H7FW8VJ1Y8HJR" localSheetId="20" hidden="1">#REF!</definedName>
    <definedName name="BEx980QZQVMVK22H7FW8VJ1Y8HJR" hidden="1">#REF!</definedName>
    <definedName name="BEx981HW73BUZWT14TBTZHC0ZTJ4" localSheetId="20" hidden="1">#REF!</definedName>
    <definedName name="BEx981HW73BUZWT14TBTZHC0ZTJ4" hidden="1">#REF!</definedName>
    <definedName name="BEx9853EGK21LS9VVKSCCC6V43AN" localSheetId="20" hidden="1">#REF!</definedName>
    <definedName name="BEx9853EGK21LS9VVKSCCC6V43AN" hidden="1">#REF!</definedName>
    <definedName name="BEx985JLSPMNH380TKBDXAEFC980" localSheetId="20" hidden="1">#REF!</definedName>
    <definedName name="BEx985JLSPMNH380TKBDXAEFC980" hidden="1">#REF!</definedName>
    <definedName name="BEx9871KU0N99P0900EAK69VFYT2" localSheetId="20" hidden="1">#REF!</definedName>
    <definedName name="BEx9871KU0N99P0900EAK69VFYT2" hidden="1">#REF!</definedName>
    <definedName name="BEx98A6S6VO1UKBYLX05KBIT7SC0" localSheetId="20" hidden="1">#REF!</definedName>
    <definedName name="BEx98A6S6VO1UKBYLX05KBIT7SC0" hidden="1">#REF!</definedName>
    <definedName name="BEx98IFKNJFGZFLID1YTRFEG1SXY" localSheetId="20" hidden="1">#REF!</definedName>
    <definedName name="BEx98IFKNJFGZFLID1YTRFEG1SXY" hidden="1">#REF!</definedName>
    <definedName name="BEx98N2R8QZSZ6MEH3L7U7U7D9GD" localSheetId="20" hidden="1">#REF!</definedName>
    <definedName name="BEx98N2R8QZSZ6MEH3L7U7U7D9GD" hidden="1">#REF!</definedName>
    <definedName name="BEx9915UVD4G7RA3IMLFZ0LG3UA2" localSheetId="20" hidden="1">#REF!</definedName>
    <definedName name="BEx9915UVD4G7RA3IMLFZ0LG3UA2" hidden="1">#REF!</definedName>
    <definedName name="BEx992CZON8AO7U7V88VN1JBO0MG" localSheetId="20" hidden="1">#REF!</definedName>
    <definedName name="BEx992CZON8AO7U7V88VN1JBO0MG" hidden="1">#REF!</definedName>
    <definedName name="BEx9952469XMFGSPXL7CMXHPJF90" localSheetId="20" hidden="1">#REF!</definedName>
    <definedName name="BEx9952469XMFGSPXL7CMXHPJF90" hidden="1">#REF!</definedName>
    <definedName name="BEx996PK8YMHSV0CFJOHOX1OCXHG" localSheetId="20" hidden="1">#REF!</definedName>
    <definedName name="BEx996PK8YMHSV0CFJOHOX1OCXHG" hidden="1">#REF!</definedName>
    <definedName name="BEx99B77I7TUSHRR4HIZ9FU2EIUT" localSheetId="20" hidden="1">#REF!</definedName>
    <definedName name="BEx99B77I7TUSHRR4HIZ9FU2EIUT" hidden="1">#REF!</definedName>
    <definedName name="BEx99Q6PH5F3OQKCCAAO75PYDEFN" localSheetId="20" hidden="1">#REF!</definedName>
    <definedName name="BEx99Q6PH5F3OQKCCAAO75PYDEFN" hidden="1">#REF!</definedName>
    <definedName name="BEx99WBYT2D6UUC1PT7A40ENYID4" localSheetId="20" hidden="1">#REF!</definedName>
    <definedName name="BEx99WBYT2D6UUC1PT7A40ENYID4" hidden="1">#REF!</definedName>
    <definedName name="BEx99XOGHOM28CNCYKQWYGL56W2S" localSheetId="20" hidden="1">#REF!</definedName>
    <definedName name="BEx99XOGHOM28CNCYKQWYGL56W2S" hidden="1">#REF!</definedName>
    <definedName name="BEx99ZRZ4I7FHDPGRAT5VW7NVBPU" localSheetId="20" hidden="1">#REF!</definedName>
    <definedName name="BEx99ZRZ4I7FHDPGRAT5VW7NVBPU" hidden="1">#REF!</definedName>
    <definedName name="BEx9AT5E3ZSHKSOL35O38L8HF9TH" localSheetId="20" hidden="1">#REF!</definedName>
    <definedName name="BEx9AT5E3ZSHKSOL35O38L8HF9TH" hidden="1">#REF!</definedName>
    <definedName name="BEx9AV8W1FAWF5BHATYEN47X12JN" localSheetId="20" hidden="1">#REF!</definedName>
    <definedName name="BEx9AV8W1FAWF5BHATYEN47X12JN" hidden="1">#REF!</definedName>
    <definedName name="BEx9B8A5186FNTQQNLIO5LK02ABI" localSheetId="20" hidden="1">#REF!</definedName>
    <definedName name="BEx9B8A5186FNTQQNLIO5LK02ABI" hidden="1">#REF!</definedName>
    <definedName name="BEx9B8VR20E2CILU4CDQUQQ9ONXK" localSheetId="20" hidden="1">#REF!</definedName>
    <definedName name="BEx9B8VR20E2CILU4CDQUQQ9ONXK" hidden="1">#REF!</definedName>
    <definedName name="BEx9B917BFT5XKMEOKSZYR2JDGKF" localSheetId="20" hidden="1">#REF!</definedName>
    <definedName name="BEx9B917BFT5XKMEOKSZYR2JDGKF" hidden="1">#REF!</definedName>
    <definedName name="BEx9B917EUP13X6FQ3NPQL76XM5V" localSheetId="20" hidden="1">#REF!</definedName>
    <definedName name="BEx9B917EUP13X6FQ3NPQL76XM5V" hidden="1">#REF!</definedName>
    <definedName name="BEx9BAJ5WYEQ623HUT9NNCMP3RUG" localSheetId="20" hidden="1">#REF!</definedName>
    <definedName name="BEx9BAJ5WYEQ623HUT9NNCMP3RUG" hidden="1">#REF!</definedName>
    <definedName name="BEx9BURCKUDZU2MLNSZIIBVDAXBV" localSheetId="20" hidden="1">#REF!</definedName>
    <definedName name="BEx9BURCKUDZU2MLNSZIIBVDAXBV" hidden="1">#REF!</definedName>
    <definedName name="BEx9BYNN9WBL0OZNO7QKTM7XA0XO" localSheetId="20" hidden="1">#REF!</definedName>
    <definedName name="BEx9BYNN9WBL0OZNO7QKTM7XA0XO" hidden="1">#REF!</definedName>
    <definedName name="BEx9BYSYW7QCPXS2NAVLFAU5Y2Z2" localSheetId="20" hidden="1">#REF!</definedName>
    <definedName name="BEx9BYSYW7QCPXS2NAVLFAU5Y2Z2" hidden="1">#REF!</definedName>
    <definedName name="BEx9C590HJ2O31IWJB73C1HR74AI" localSheetId="20" hidden="1">#REF!</definedName>
    <definedName name="BEx9C590HJ2O31IWJB73C1HR74AI" hidden="1">#REF!</definedName>
    <definedName name="BEx9CCQRMYYOGIOYTOM73VKDIPS1" localSheetId="20" hidden="1">#REF!</definedName>
    <definedName name="BEx9CCQRMYYOGIOYTOM73VKDIPS1" hidden="1">#REF!</definedName>
    <definedName name="BEx9COA2U27AO1YZGMLP7B8DR22D" localSheetId="20" hidden="1">#REF!</definedName>
    <definedName name="BEx9COA2U27AO1YZGMLP7B8DR22D" hidden="1">#REF!</definedName>
    <definedName name="BEx9D1BC9FT19KY0INAABNDBAMR1" localSheetId="20" hidden="1">#REF!</definedName>
    <definedName name="BEx9D1BC9FT19KY0INAABNDBAMR1" hidden="1">#REF!</definedName>
    <definedName name="BEx9DN6ZMF18Q39MPMXSDJTZQNJ3" localSheetId="20" hidden="1">#REF!</definedName>
    <definedName name="BEx9DN6ZMF18Q39MPMXSDJTZQNJ3" hidden="1">#REF!</definedName>
    <definedName name="BEx9DUU8DALPSCW66GTMQRPXZ6GL" localSheetId="20" hidden="1">#REF!</definedName>
    <definedName name="BEx9DUU8DALPSCW66GTMQRPXZ6GL" hidden="1">#REF!</definedName>
    <definedName name="BEx9E14TDNSEMI784W0OTIEQMWN6" localSheetId="20" hidden="1">#REF!</definedName>
    <definedName name="BEx9E14TDNSEMI784W0OTIEQMWN6" hidden="1">#REF!</definedName>
    <definedName name="BEx9E2BZ2B1R41FMGJCJ7JLGLUAJ" localSheetId="20" hidden="1">#REF!</definedName>
    <definedName name="BEx9E2BZ2B1R41FMGJCJ7JLGLUAJ" hidden="1">#REF!</definedName>
    <definedName name="BEx9E6DJDRR3E21QMZAPDC3O470U" localSheetId="20" hidden="1">#REF!</definedName>
    <definedName name="BEx9E6DJDRR3E21QMZAPDC3O470U" hidden="1">#REF!</definedName>
    <definedName name="BEx9EG9KBJ77M8LEOR9ITOKN5KXY" localSheetId="20" hidden="1">#REF!</definedName>
    <definedName name="BEx9EG9KBJ77M8LEOR9ITOKN5KXY" hidden="1">#REF!</definedName>
    <definedName name="BEx9EMK6HAJJMVYZTN5AUIV7O1E6" localSheetId="20" hidden="1">#REF!</definedName>
    <definedName name="BEx9EMK6HAJJMVYZTN5AUIV7O1E6" hidden="1">#REF!</definedName>
    <definedName name="BEx9EQLVZHYQ1TPX7WH3SOWXCZLE" localSheetId="20" hidden="1">#REF!</definedName>
    <definedName name="BEx9EQLVZHYQ1TPX7WH3SOWXCZLE" hidden="1">#REF!</definedName>
    <definedName name="BEx9ETLU0EK5LGEM1QCNYN2S8O5F" localSheetId="20" hidden="1">#REF!</definedName>
    <definedName name="BEx9ETLU0EK5LGEM1QCNYN2S8O5F" hidden="1">#REF!</definedName>
    <definedName name="BEx9F0Y2ESUNE3U7TQDLMPE9BO67" localSheetId="20" hidden="1">#REF!</definedName>
    <definedName name="BEx9F0Y2ESUNE3U7TQDLMPE9BO67" hidden="1">#REF!</definedName>
    <definedName name="BEx9F5W18ZGFOKGRE8PR6T1MO6GT" localSheetId="20" hidden="1">#REF!</definedName>
    <definedName name="BEx9F5W18ZGFOKGRE8PR6T1MO6GT" hidden="1">#REF!</definedName>
    <definedName name="BEx9F78N4HY0XFGBQ4UJRD52L1EI" localSheetId="20" hidden="1">#REF!</definedName>
    <definedName name="BEx9F78N4HY0XFGBQ4UJRD52L1EI" hidden="1">#REF!</definedName>
    <definedName name="BEx9FF16LOQP5QIR4UHW5EIFGQB8" localSheetId="20" hidden="1">#REF!</definedName>
    <definedName name="BEx9FF16LOQP5QIR4UHW5EIFGQB8" hidden="1">#REF!</definedName>
    <definedName name="BEx9FJTSRCZ3ZXT3QVBJT5NF8T7V" localSheetId="20" hidden="1">#REF!</definedName>
    <definedName name="BEx9FJTSRCZ3ZXT3QVBJT5NF8T7V" hidden="1">#REF!</definedName>
    <definedName name="BEx9FRBEEYPS5HLS3XT34AKZN94G" localSheetId="20" hidden="1">#REF!</definedName>
    <definedName name="BEx9FRBEEYPS5HLS3XT34AKZN94G" hidden="1">#REF!</definedName>
    <definedName name="BEx9GD1Q3X2QNEWIFN2YPBFX6LMO" localSheetId="20" hidden="1">#REF!</definedName>
    <definedName name="BEx9GD1Q3X2QNEWIFN2YPBFX6LMO" hidden="1">#REF!</definedName>
    <definedName name="BEx9GDY4D8ZPQJCYFIMYM0V0C51Y" localSheetId="20" hidden="1">#REF!</definedName>
    <definedName name="BEx9GDY4D8ZPQJCYFIMYM0V0C51Y" hidden="1">#REF!</definedName>
    <definedName name="BEx9GGY04V0ZWI6O9KZH4KSBB389" localSheetId="20" hidden="1">#REF!</definedName>
    <definedName name="BEx9GGY04V0ZWI6O9KZH4KSBB389" hidden="1">#REF!</definedName>
    <definedName name="BEx9GNOPB6OZ2RH3FCDNJR38RJOS" localSheetId="20" hidden="1">#REF!</definedName>
    <definedName name="BEx9GNOPB6OZ2RH3FCDNJR38RJOS" hidden="1">#REF!</definedName>
    <definedName name="BEx9GUQALUWCD30UKUQGSWW8KBQ7" localSheetId="20" hidden="1">#REF!</definedName>
    <definedName name="BEx9GUQALUWCD30UKUQGSWW8KBQ7" hidden="1">#REF!</definedName>
    <definedName name="BEx9GY6BVFQGCLMOWVT6PIC9WP5X" localSheetId="20" hidden="1">#REF!</definedName>
    <definedName name="BEx9GY6BVFQGCLMOWVT6PIC9WP5X" hidden="1">#REF!</definedName>
    <definedName name="BEx9GZ2P3FDHKXEBXX2VS0BG2NP2" localSheetId="20" hidden="1">#REF!</definedName>
    <definedName name="BEx9GZ2P3FDHKXEBXX2VS0BG2NP2" hidden="1">#REF!</definedName>
    <definedName name="BEx9H04IB14E1437FF2OIRRWBSD7" localSheetId="20" hidden="1">#REF!</definedName>
    <definedName name="BEx9H04IB14E1437FF2OIRRWBSD7" hidden="1">#REF!</definedName>
    <definedName name="BEx9H5O1KDZJCW91Q29VRPY5YS6P" localSheetId="20" hidden="1">#REF!</definedName>
    <definedName name="BEx9H5O1KDZJCW91Q29VRPY5YS6P" hidden="1">#REF!</definedName>
    <definedName name="BEx9H645M2VLV3GR46GAUCXDZQ4K" localSheetId="20" hidden="1">#REF!</definedName>
    <definedName name="BEx9H645M2VLV3GR46GAUCXDZQ4K" hidden="1">#REF!</definedName>
    <definedName name="BEx9H8YR0E906F1JXZMBX3LNT004" localSheetId="20" hidden="1">#REF!</definedName>
    <definedName name="BEx9H8YR0E906F1JXZMBX3LNT004" hidden="1">#REF!</definedName>
    <definedName name="BEx9HVQR4IC0WPZ653S8B4V0A13M" localSheetId="9" hidden="1">'[60]10.08.5 - 2008 Capital - TDBU'!#REF!</definedName>
    <definedName name="BEx9HVQR4IC0WPZ653S8B4V0A13M" localSheetId="20" hidden="1">'[61]10.08.5 - 2008 Capital - TDBU'!#REF!</definedName>
    <definedName name="BEx9HVQR4IC0WPZ653S8B4V0A13M" hidden="1">'[61]10.08.5 - 2008 Capital - TDBU'!#REF!</definedName>
    <definedName name="BEx9I38IOO8BH8XCE1W3NL31U1L9" localSheetId="15" hidden="1">#REF!</definedName>
    <definedName name="BEx9I38IOO8BH8XCE1W3NL31U1L9" localSheetId="16" hidden="1">#REF!</definedName>
    <definedName name="BEx9I38IOO8BH8XCE1W3NL31U1L9" localSheetId="17" hidden="1">#REF!</definedName>
    <definedName name="BEx9I38IOO8BH8XCE1W3NL31U1L9" localSheetId="20" hidden="1">#REF!</definedName>
    <definedName name="BEx9I38IOO8BH8XCE1W3NL31U1L9" hidden="1">#REF!</definedName>
    <definedName name="BEx9I8XIG7E5NB48QQHXP23FIN60" localSheetId="17" hidden="1">#REF!</definedName>
    <definedName name="BEx9I8XIG7E5NB48QQHXP23FIN60" localSheetId="20" hidden="1">#REF!</definedName>
    <definedName name="BEx9I8XIG7E5NB48QQHXP23FIN60" hidden="1">#REF!</definedName>
    <definedName name="BEx9IHX7C0FG3M2R14H0SWIUGAOA" localSheetId="17" hidden="1">#REF!</definedName>
    <definedName name="BEx9IHX7C0FG3M2R14H0SWIUGAOA" localSheetId="20" hidden="1">#REF!</definedName>
    <definedName name="BEx9IHX7C0FG3M2R14H0SWIUGAOA" hidden="1">#REF!</definedName>
    <definedName name="BEx9IQRF01ATLVK0YE60ARKQJ68L" localSheetId="20" hidden="1">#REF!</definedName>
    <definedName name="BEx9IQRF01ATLVK0YE60ARKQJ68L" hidden="1">#REF!</definedName>
    <definedName name="BEx9IT5QNZWKM6YQ5WER0DC2PMMU" localSheetId="20" hidden="1">#REF!</definedName>
    <definedName name="BEx9IT5QNZWKM6YQ5WER0DC2PMMU" hidden="1">#REF!</definedName>
    <definedName name="BEx9ITRA6B7P81T57OO22V5XLX9P" localSheetId="20" hidden="1">#REF!</definedName>
    <definedName name="BEx9ITRA6B7P81T57OO22V5XLX9P" hidden="1">#REF!</definedName>
    <definedName name="BEx9IW5MFLXTVCJHVUZTUH93AXOS" localSheetId="20" hidden="1">#REF!</definedName>
    <definedName name="BEx9IW5MFLXTVCJHVUZTUH93AXOS" hidden="1">#REF!</definedName>
    <definedName name="BEx9IXCSPSZC80YZUPRCYTG326KV" localSheetId="20" hidden="1">#REF!</definedName>
    <definedName name="BEx9IXCSPSZC80YZUPRCYTG326KV" hidden="1">#REF!</definedName>
    <definedName name="BEx9IZR39NHDGOM97H4E6F81RTQW" localSheetId="20" hidden="1">#REF!</definedName>
    <definedName name="BEx9IZR39NHDGOM97H4E6F81RTQW" hidden="1">#REF!</definedName>
    <definedName name="BEx9J07CU8X78XP5E4QC8XZ6YRCG" localSheetId="20" hidden="1">#REF!</definedName>
    <definedName name="BEx9J07CU8X78XP5E4QC8XZ6YRCG" hidden="1">#REF!</definedName>
    <definedName name="BEx9J6CH5E7YZPER7HXEIOIKGPCA" localSheetId="20" hidden="1">#REF!</definedName>
    <definedName name="BEx9J6CH5E7YZPER7HXEIOIKGPCA" hidden="1">#REF!</definedName>
    <definedName name="BEx9JJTZKVUJAVPTRE0RAVTEH41G" localSheetId="20" hidden="1">#REF!</definedName>
    <definedName name="BEx9JJTZKVUJAVPTRE0RAVTEH41G" hidden="1">#REF!</definedName>
    <definedName name="BEx9JLBYK239B3F841C7YG1GT7ST" localSheetId="20" hidden="1">#REF!</definedName>
    <definedName name="BEx9JLBYK239B3F841C7YG1GT7ST" hidden="1">#REF!</definedName>
    <definedName name="BEx9JQQ6BSIHSV0FS8QDIRPHMMLE" localSheetId="20" hidden="1">#REF!</definedName>
    <definedName name="BEx9JQQ6BSIHSV0FS8QDIRPHMMLE" hidden="1">#REF!</definedName>
    <definedName name="BEx9KP7077LQ4Q2NWSIETHZ0VA05" localSheetId="20" hidden="1">#REF!</definedName>
    <definedName name="BEx9KP7077LQ4Q2NWSIETHZ0VA05" hidden="1">#REF!</definedName>
    <definedName name="BExAW4IIW5D0MDY6TJ3G4FOLPYIR" localSheetId="20" hidden="1">#REF!</definedName>
    <definedName name="BExAW4IIW5D0MDY6TJ3G4FOLPYIR" hidden="1">#REF!</definedName>
    <definedName name="BExAW4TAPBZ18ES67GKFVYMS67N7" localSheetId="20" hidden="1">#REF!</definedName>
    <definedName name="BExAW4TAPBZ18ES67GKFVYMS67N7" hidden="1">#REF!</definedName>
    <definedName name="BExAWOAN9I36Q6B2P1316PE3048X" localSheetId="20" hidden="1">#REF!</definedName>
    <definedName name="BExAWOAN9I36Q6B2P1316PE3048X" hidden="1">#REF!</definedName>
    <definedName name="BExAWSSHUYAPXJEDC9JT9394SHQ5" localSheetId="20" hidden="1">#REF!</definedName>
    <definedName name="BExAWSSHUYAPXJEDC9JT9394SHQ5" hidden="1">#REF!</definedName>
    <definedName name="BExAX410NB4F2XOB84OR2197H8M5" localSheetId="20" hidden="1">#REF!</definedName>
    <definedName name="BExAX410NB4F2XOB84OR2197H8M5" hidden="1">#REF!</definedName>
    <definedName name="BExAX70W4OH6R7K3QT3YA9PA2APO" localSheetId="20" hidden="1">#REF!</definedName>
    <definedName name="BExAX70W4OH6R7K3QT3YA9PA2APO" hidden="1">#REF!</definedName>
    <definedName name="BExAX8TNG8LQ5Q4904SAYQIPGBSV" localSheetId="20" hidden="1">#REF!</definedName>
    <definedName name="BExAX8TNG8LQ5Q4904SAYQIPGBSV" hidden="1">#REF!</definedName>
    <definedName name="BExAXLK9UGB0UFRV7X4UPIUEJ3VZ" localSheetId="20" hidden="1">#REF!</definedName>
    <definedName name="BExAXLK9UGB0UFRV7X4UPIUEJ3VZ" hidden="1">#REF!</definedName>
    <definedName name="BExAY0EAT2LXR5MFGM0DLIB45PLO" localSheetId="20" hidden="1">#REF!</definedName>
    <definedName name="BExAY0EAT2LXR5MFGM0DLIB45PLO" hidden="1">#REF!</definedName>
    <definedName name="BExAYE6LNIEBR9DSNI5JGNITGKIT" localSheetId="20" hidden="1">#REF!</definedName>
    <definedName name="BExAYE6LNIEBR9DSNI5JGNITGKIT" hidden="1">#REF!</definedName>
    <definedName name="BExAYHMLXGGO25P8HYB2S75DEB4F" localSheetId="20" hidden="1">#REF!</definedName>
    <definedName name="BExAYHMLXGGO25P8HYB2S75DEB4F" hidden="1">#REF!</definedName>
    <definedName name="BExAYJQ9G4ZXJFPWD4VIWQU6WUFT" localSheetId="20" hidden="1">#REF!</definedName>
    <definedName name="BExAYJQ9G4ZXJFPWD4VIWQU6WUFT" hidden="1">#REF!</definedName>
    <definedName name="BExAYKXAUWGDOPG952TEJ2UKZKWN" localSheetId="20" hidden="1">#REF!</definedName>
    <definedName name="BExAYKXAUWGDOPG952TEJ2UKZKWN" hidden="1">#REF!</definedName>
    <definedName name="BExAYP9TDTI2MBP6EYE0H39CPMXN" localSheetId="20" hidden="1">#REF!</definedName>
    <definedName name="BExAYP9TDTI2MBP6EYE0H39CPMXN" hidden="1">#REF!</definedName>
    <definedName name="BExAYPPWJPWDKU59O051WMGB7O0J" localSheetId="20" hidden="1">#REF!</definedName>
    <definedName name="BExAYPPWJPWDKU59O051WMGB7O0J" hidden="1">#REF!</definedName>
    <definedName name="BExAYR2JZCJBUH6F1LZC2A7JIVRJ" localSheetId="20" hidden="1">#REF!</definedName>
    <definedName name="BExAYR2JZCJBUH6F1LZC2A7JIVRJ" hidden="1">#REF!</definedName>
    <definedName name="BExAYTGVRD3DLKO75RFPMBKCIWB8" localSheetId="20" hidden="1">#REF!</definedName>
    <definedName name="BExAYTGVRD3DLKO75RFPMBKCIWB8" hidden="1">#REF!</definedName>
    <definedName name="BExAYUYTMF7YSRG951CIIWKZM0T5" localSheetId="20" hidden="1">#REF!</definedName>
    <definedName name="BExAYUYTMF7YSRG951CIIWKZM0T5" hidden="1">#REF!</definedName>
    <definedName name="BExAYY9H9COOT46HJLPVDLTO12UL" localSheetId="20" hidden="1">#REF!</definedName>
    <definedName name="BExAYY9H9COOT46HJLPVDLTO12UL" hidden="1">#REF!</definedName>
    <definedName name="BExAZCNEGB4JYHC8CZ51KTN890US" localSheetId="20" hidden="1">#REF!</definedName>
    <definedName name="BExAZCNEGB4JYHC8CZ51KTN890US" hidden="1">#REF!</definedName>
    <definedName name="BExAZFCI302YFYRDJYQDWQQL0Q0O" localSheetId="20" hidden="1">#REF!</definedName>
    <definedName name="BExAZFCI302YFYRDJYQDWQQL0Q0O" hidden="1">#REF!</definedName>
    <definedName name="BExAZLHLST9OP89R1HJMC1POQG8H" localSheetId="20" hidden="1">#REF!</definedName>
    <definedName name="BExAZLHLST9OP89R1HJMC1POQG8H" hidden="1">#REF!</definedName>
    <definedName name="BExAZMDYMIAA7RX1BMCKU1VLBRGY" localSheetId="20" hidden="1">#REF!</definedName>
    <definedName name="BExAZMDYMIAA7RX1BMCKU1VLBRGY" hidden="1">#REF!</definedName>
    <definedName name="BExAZNL6BHI8DCQWXOX4I2P839UX" localSheetId="20" hidden="1">#REF!</definedName>
    <definedName name="BExAZNL6BHI8DCQWXOX4I2P839UX" hidden="1">#REF!</definedName>
    <definedName name="BExAZRMWSONMCG9KDUM4KAQ7BONM" localSheetId="20" hidden="1">#REF!</definedName>
    <definedName name="BExAZRMWSONMCG9KDUM4KAQ7BONM" hidden="1">#REF!</definedName>
    <definedName name="BExAZTFG4SJRG4TW6JXRF7N08JFI" localSheetId="20" hidden="1">#REF!</definedName>
    <definedName name="BExAZTFG4SJRG4TW6JXRF7N08JFI" hidden="1">#REF!</definedName>
    <definedName name="BExAZUS4A8OHDZK0MWAOCCCKTH73" localSheetId="20" hidden="1">#REF!</definedName>
    <definedName name="BExAZUS4A8OHDZK0MWAOCCCKTH73" hidden="1">#REF!</definedName>
    <definedName name="BExAZX6FECVK3E07KXM2XPYKGM6U" localSheetId="20" hidden="1">#REF!</definedName>
    <definedName name="BExAZX6FECVK3E07KXM2XPYKGM6U" hidden="1">#REF!</definedName>
    <definedName name="BExAZXXGBA3DZ26LBRJCSRIMDYY6" localSheetId="9" hidden="1">'[60]10.08.5 - 2008 Capital - TDBU'!#REF!</definedName>
    <definedName name="BExAZXXGBA3DZ26LBRJCSRIMDYY6" localSheetId="20" hidden="1">'[61]10.08.5 - 2008 Capital - TDBU'!#REF!</definedName>
    <definedName name="BExAZXXGBA3DZ26LBRJCSRIMDYY6" hidden="1">'[61]10.08.5 - 2008 Capital - TDBU'!#REF!</definedName>
    <definedName name="BExB012NJ8GASTNNPBRRFTLHIOC9" localSheetId="15" hidden="1">#REF!</definedName>
    <definedName name="BExB012NJ8GASTNNPBRRFTLHIOC9" localSheetId="16" hidden="1">#REF!</definedName>
    <definedName name="BExB012NJ8GASTNNPBRRFTLHIOC9" localSheetId="17" hidden="1">#REF!</definedName>
    <definedName name="BExB012NJ8GASTNNPBRRFTLHIOC9" localSheetId="20" hidden="1">#REF!</definedName>
    <definedName name="BExB012NJ8GASTNNPBRRFTLHIOC9" hidden="1">#REF!</definedName>
    <definedName name="BExB072HHXVMUC0VYNGG48GRSH5Q" localSheetId="17" hidden="1">#REF!</definedName>
    <definedName name="BExB072HHXVMUC0VYNGG48GRSH5Q" localSheetId="20" hidden="1">#REF!</definedName>
    <definedName name="BExB072HHXVMUC0VYNGG48GRSH5Q" hidden="1">#REF!</definedName>
    <definedName name="BExB0FRDEYDEUEAB1W8KD6D965XA" localSheetId="17" hidden="1">#REF!</definedName>
    <definedName name="BExB0FRDEYDEUEAB1W8KD6D965XA" localSheetId="20" hidden="1">#REF!</definedName>
    <definedName name="BExB0FRDEYDEUEAB1W8KD6D965XA" hidden="1">#REF!</definedName>
    <definedName name="BExB0KPCN7YJORQAYUCF4YKIKPMC" localSheetId="20" hidden="1">#REF!</definedName>
    <definedName name="BExB0KPCN7YJORQAYUCF4YKIKPMC" hidden="1">#REF!</definedName>
    <definedName name="BExB0WE4PI3NOBXXVO9CTEN4DIU2" localSheetId="20" hidden="1">#REF!</definedName>
    <definedName name="BExB0WE4PI3NOBXXVO9CTEN4DIU2" hidden="1">#REF!</definedName>
    <definedName name="BExB0ZJIGMTDV9JC5IILPRZ5BXNJ" localSheetId="20" hidden="1">#REF!</definedName>
    <definedName name="BExB0ZJIGMTDV9JC5IILPRZ5BXNJ" hidden="1">#REF!</definedName>
    <definedName name="BExB10QNIVITUYS55OAEKK3VLJFE" localSheetId="20" hidden="1">#REF!</definedName>
    <definedName name="BExB10QNIVITUYS55OAEKK3VLJFE" hidden="1">#REF!</definedName>
    <definedName name="BExB14HG3PSHTJ4S9G0Y803UWLWP" localSheetId="20" hidden="1">#REF!</definedName>
    <definedName name="BExB14HG3PSHTJ4S9G0Y803UWLWP" hidden="1">#REF!</definedName>
    <definedName name="BExB15ZDRY4CIJ911DONP0KCY9KU" localSheetId="20" hidden="1">#REF!</definedName>
    <definedName name="BExB15ZDRY4CIJ911DONP0KCY9KU" hidden="1">#REF!</definedName>
    <definedName name="BExB16VQY0O0RLZYJFU3OFEONVTE" localSheetId="20" hidden="1">#REF!</definedName>
    <definedName name="BExB16VQY0O0RLZYJFU3OFEONVTE" hidden="1">#REF!</definedName>
    <definedName name="BExB1C4HDPDZBISSQ3JREULJJZ7K" localSheetId="20" hidden="1">#REF!</definedName>
    <definedName name="BExB1C4HDPDZBISSQ3JREULJJZ7K" hidden="1">#REF!</definedName>
    <definedName name="BExB1FKNY2UO4W5FUGFHJOA2WFGG" localSheetId="20" hidden="1">#REF!</definedName>
    <definedName name="BExB1FKNY2UO4W5FUGFHJOA2WFGG" hidden="1">#REF!</definedName>
    <definedName name="BExB1GMD0PIDGTFBGQOPRWQSP9I4" localSheetId="20" hidden="1">#REF!</definedName>
    <definedName name="BExB1GMD0PIDGTFBGQOPRWQSP9I4" hidden="1">#REF!</definedName>
    <definedName name="BExB1Q29OO6LNFNT1EQLA3KYE7MX" localSheetId="20" hidden="1">#REF!</definedName>
    <definedName name="BExB1Q29OO6LNFNT1EQLA3KYE7MX" hidden="1">#REF!</definedName>
    <definedName name="BExB1TNRV5EBWZEHYLHI76T0FVA7" localSheetId="20" hidden="1">#REF!</definedName>
    <definedName name="BExB1TNRV5EBWZEHYLHI76T0FVA7" hidden="1">#REF!</definedName>
    <definedName name="BExB1WI6M8I0EEP1ANUQZCFY24EV" localSheetId="20" hidden="1">#REF!</definedName>
    <definedName name="BExB1WI6M8I0EEP1ANUQZCFY24EV" hidden="1">#REF!</definedName>
    <definedName name="BExB203OWC9QZA3BYOKQ18L4FUJE" localSheetId="20" hidden="1">#REF!</definedName>
    <definedName name="BExB203OWC9QZA3BYOKQ18L4FUJE" hidden="1">#REF!</definedName>
    <definedName name="BExB215I6XJMAXZ5JDHT0R7K0CS1" localSheetId="20" hidden="1">#REF!</definedName>
    <definedName name="BExB215I6XJMAXZ5JDHT0R7K0CS1" hidden="1">#REF!</definedName>
    <definedName name="BExB2CJHTU7C591BR4WRL5L2F2K6" localSheetId="20" hidden="1">#REF!</definedName>
    <definedName name="BExB2CJHTU7C591BR4WRL5L2F2K6" hidden="1">#REF!</definedName>
    <definedName name="BExB2K1AV4PGNS1O6C7D7AO411AX" localSheetId="20" hidden="1">#REF!</definedName>
    <definedName name="BExB2K1AV4PGNS1O6C7D7AO411AX" hidden="1">#REF!</definedName>
    <definedName name="BExB2O2UYHKI324YE324E1N7FVIB" localSheetId="20" hidden="1">#REF!</definedName>
    <definedName name="BExB2O2UYHKI324YE324E1N7FVIB" hidden="1">#REF!</definedName>
    <definedName name="BExB2Q0VJ0MU2URO3JOVUAVHEI3V" localSheetId="20" hidden="1">#REF!</definedName>
    <definedName name="BExB2Q0VJ0MU2URO3JOVUAVHEI3V" hidden="1">#REF!</definedName>
    <definedName name="BExB2TBL7K5D70TOLTXT6SAAJQS9" localSheetId="20" hidden="1">#REF!</definedName>
    <definedName name="BExB2TBL7K5D70TOLTXT6SAAJQS9" hidden="1">#REF!</definedName>
    <definedName name="BExB2WRQ815O1VGMGAGDGQHTTUIN" localSheetId="20" hidden="1">#REF!</definedName>
    <definedName name="BExB2WRQ815O1VGMGAGDGQHTTUIN" hidden="1">#REF!</definedName>
    <definedName name="BExB30IP1DNKNQ6PZ5ERUGR5MK4Z" localSheetId="20" hidden="1">#REF!</definedName>
    <definedName name="BExB30IP1DNKNQ6PZ5ERUGR5MK4Z" hidden="1">#REF!</definedName>
    <definedName name="BExB30YTF8EK04RZ190LBP9R44TW" localSheetId="20" hidden="1">#REF!</definedName>
    <definedName name="BExB30YTF8EK04RZ190LBP9R44TW" hidden="1">#REF!</definedName>
    <definedName name="BExB31PVM8TBKT8GI5VYI71JWZ0D" localSheetId="20" hidden="1">#REF!</definedName>
    <definedName name="BExB31PVM8TBKT8GI5VYI71JWZ0D" hidden="1">#REF!</definedName>
    <definedName name="BExB37UZ7KOLOBAPDS5EM5MJTPFJ" localSheetId="20" hidden="1">#REF!</definedName>
    <definedName name="BExB37UZ7KOLOBAPDS5EM5MJTPFJ" hidden="1">#REF!</definedName>
    <definedName name="BExB3S8NRKFKQZGZDLCF1J5OPNQX" localSheetId="20" hidden="1">#REF!</definedName>
    <definedName name="BExB3S8NRKFKQZGZDLCF1J5OPNQX" hidden="1">#REF!</definedName>
    <definedName name="BExB4016U17W1T4ZWNG5SJCGWE9P" localSheetId="20" hidden="1">#REF!</definedName>
    <definedName name="BExB4016U17W1T4ZWNG5SJCGWE9P" hidden="1">#REF!</definedName>
    <definedName name="BExB442RX0T3L6HUL6X5T21CENW6" localSheetId="20" hidden="1">#REF!</definedName>
    <definedName name="BExB442RX0T3L6HUL6X5T21CENW6" hidden="1">#REF!</definedName>
    <definedName name="BExB472MUJSUYK7SI8BX1ZGQL0NK" localSheetId="20" hidden="1">#REF!</definedName>
    <definedName name="BExB472MUJSUYK7SI8BX1ZGQL0NK" hidden="1">#REF!</definedName>
    <definedName name="BExB4ADD0L7417CII901XTFKXD1J" localSheetId="20" hidden="1">#REF!</definedName>
    <definedName name="BExB4ADD0L7417CII901XTFKXD1J" hidden="1">#REF!</definedName>
    <definedName name="BExB4DO1V1NL2AVK5YE1RSL5RYHL" localSheetId="20" hidden="1">#REF!</definedName>
    <definedName name="BExB4DO1V1NL2AVK5YE1RSL5RYHL" hidden="1">#REF!</definedName>
    <definedName name="BExB4DYU06HCGRIPBSWRCXK804UM" localSheetId="20" hidden="1">#REF!</definedName>
    <definedName name="BExB4DYU06HCGRIPBSWRCXK804UM" hidden="1">#REF!</definedName>
    <definedName name="BExB4XW9A16UWK9TUIA84W8X2ZEA" localSheetId="20" hidden="1">#REF!</definedName>
    <definedName name="BExB4XW9A16UWK9TUIA84W8X2ZEA" hidden="1">#REF!</definedName>
    <definedName name="BExB4Z3EZBGYYI33U0KQ8NEIH8PY" localSheetId="20" hidden="1">#REF!</definedName>
    <definedName name="BExB4Z3EZBGYYI33U0KQ8NEIH8PY" hidden="1">#REF!</definedName>
    <definedName name="BExB55368XW7UX657ZSPC6BFE92S" localSheetId="20" hidden="1">#REF!</definedName>
    <definedName name="BExB55368XW7UX657ZSPC6BFE92S" hidden="1">#REF!</definedName>
    <definedName name="BExB57MZEPL2SA2ONPK66YFLZWJU" localSheetId="20" hidden="1">#REF!</definedName>
    <definedName name="BExB57MZEPL2SA2ONPK66YFLZWJU" hidden="1">#REF!</definedName>
    <definedName name="BExB5833OAOJ22VK1YK47FHUSVK2" localSheetId="20" hidden="1">#REF!</definedName>
    <definedName name="BExB5833OAOJ22VK1YK47FHUSVK2" hidden="1">#REF!</definedName>
    <definedName name="BExB58JDIHS42JZT9DJJMKA8QFCO" localSheetId="20" hidden="1">#REF!</definedName>
    <definedName name="BExB58JDIHS42JZT9DJJMKA8QFCO" hidden="1">#REF!</definedName>
    <definedName name="BExB58U5FQC5JWV9CGC83HLLZUZI" localSheetId="20" hidden="1">#REF!</definedName>
    <definedName name="BExB58U5FQC5JWV9CGC83HLLZUZI" hidden="1">#REF!</definedName>
    <definedName name="BExB5EDO9XUKHF74X3HAU2WPPHZH" localSheetId="20" hidden="1">#REF!</definedName>
    <definedName name="BExB5EDO9XUKHF74X3HAU2WPPHZH" hidden="1">#REF!</definedName>
    <definedName name="BExB5G6EH68AYEP1UT0GHUEL3SLN" localSheetId="20" hidden="1">#REF!</definedName>
    <definedName name="BExB5G6EH68AYEP1UT0GHUEL3SLN" hidden="1">#REF!</definedName>
    <definedName name="BExB5IFAFRG56RCEOOXLOQHCNSLB" localSheetId="20" hidden="1">#REF!</definedName>
    <definedName name="BExB5IFAFRG56RCEOOXLOQHCNSLB" hidden="1">#REF!</definedName>
    <definedName name="BExB5QYVEZWFE5DQVHAM760EV05X" localSheetId="20" hidden="1">#REF!</definedName>
    <definedName name="BExB5QYVEZWFE5DQVHAM760EV05X" hidden="1">#REF!</definedName>
    <definedName name="BExB5U9IRH14EMOE0YGIE3WIVLFS" localSheetId="20" hidden="1">#REF!</definedName>
    <definedName name="BExB5U9IRH14EMOE0YGIE3WIVLFS" hidden="1">#REF!</definedName>
    <definedName name="BExB5VWYMOV6BAIH7XUBBVPU7MMD" localSheetId="20" hidden="1">#REF!</definedName>
    <definedName name="BExB5VWYMOV6BAIH7XUBBVPU7MMD" hidden="1">#REF!</definedName>
    <definedName name="BExB610DZWIJP1B72U9QM42COH2B" localSheetId="20" hidden="1">#REF!</definedName>
    <definedName name="BExB610DZWIJP1B72U9QM42COH2B" hidden="1">#REF!</definedName>
    <definedName name="BExB6C3FUAKK9ML5T767NMWGA9YB" localSheetId="20" hidden="1">#REF!</definedName>
    <definedName name="BExB6C3FUAKK9ML5T767NMWGA9YB" hidden="1">#REF!</definedName>
    <definedName name="BExB6C8X6JYRLKZKK17VE3QUNL3D" localSheetId="20" hidden="1">#REF!</definedName>
    <definedName name="BExB6C8X6JYRLKZKK17VE3QUNL3D" hidden="1">#REF!</definedName>
    <definedName name="BExB6HN3QRFPXM71MDUK21BKM7PF" localSheetId="20" hidden="1">#REF!</definedName>
    <definedName name="BExB6HN3QRFPXM71MDUK21BKM7PF" hidden="1">#REF!</definedName>
    <definedName name="BExB6IZMHCZ3LB7N73KD90YB1HBZ" localSheetId="20" hidden="1">#REF!</definedName>
    <definedName name="BExB6IZMHCZ3LB7N73KD90YB1HBZ" hidden="1">#REF!</definedName>
    <definedName name="BExB6RZAN4TW4BIS93TJP3MTSF2V" localSheetId="20" hidden="1">#REF!</definedName>
    <definedName name="BExB6RZAN4TW4BIS93TJP3MTSF2V" hidden="1">#REF!</definedName>
    <definedName name="BExB6SKVVBQPHZ4Y692I5525S418" localSheetId="20" hidden="1">#REF!</definedName>
    <definedName name="BExB6SKVVBQPHZ4Y692I5525S418" hidden="1">#REF!</definedName>
    <definedName name="BExB719SGNX4Y8NE6JEXC555K596" localSheetId="20" hidden="1">#REF!</definedName>
    <definedName name="BExB719SGNX4Y8NE6JEXC555K596" hidden="1">#REF!</definedName>
    <definedName name="BExB7265DCHKS7V2OWRBXCZTEIW9" localSheetId="20" hidden="1">#REF!</definedName>
    <definedName name="BExB7265DCHKS7V2OWRBXCZTEIW9" hidden="1">#REF!</definedName>
    <definedName name="BExB73DAG0L10ZK0L6HQWV9BISN7" localSheetId="20" hidden="1">#REF!</definedName>
    <definedName name="BExB73DAG0L10ZK0L6HQWV9BISN7" hidden="1">#REF!</definedName>
    <definedName name="BExB74PS5P9G0P09Y6DZSCX0FLTJ" localSheetId="20" hidden="1">#REF!</definedName>
    <definedName name="BExB74PS5P9G0P09Y6DZSCX0FLTJ" hidden="1">#REF!</definedName>
    <definedName name="BExB77KDAUB9VYWBDJP50RIW7Y73" localSheetId="20" hidden="1">#REF!</definedName>
    <definedName name="BExB77KDAUB9VYWBDJP50RIW7Y73" hidden="1">#REF!</definedName>
    <definedName name="BExB78RH79J0MIF7H8CAZ0CFE88Q" localSheetId="20" hidden="1">#REF!</definedName>
    <definedName name="BExB78RH79J0MIF7H8CAZ0CFE88Q" hidden="1">#REF!</definedName>
    <definedName name="BExB7ELT09HGDVO5BJC1ZY9D09GZ" localSheetId="20" hidden="1">#REF!</definedName>
    <definedName name="BExB7ELT09HGDVO5BJC1ZY9D09GZ" hidden="1">#REF!</definedName>
    <definedName name="BExB7PZU5KVXW0MOS9BQNVV0U4WD" localSheetId="20" hidden="1">#REF!</definedName>
    <definedName name="BExB7PZU5KVXW0MOS9BQNVV0U4WD" hidden="1">#REF!</definedName>
    <definedName name="BExB7R1PBLH2KKT4OJI4ESYMV3B3" localSheetId="20" hidden="1">#REF!</definedName>
    <definedName name="BExB7R1PBLH2KKT4OJI4ESYMV3B3" hidden="1">#REF!</definedName>
    <definedName name="BExB7SUFBKOZJWAZHJSNHTBMUZE4" localSheetId="20" hidden="1">#REF!</definedName>
    <definedName name="BExB7SUFBKOZJWAZHJSNHTBMUZE4" hidden="1">#REF!</definedName>
    <definedName name="BExB806PAXX70XUTA3ZI7OORD78R" localSheetId="20" hidden="1">#REF!</definedName>
    <definedName name="BExB806PAXX70XUTA3ZI7OORD78R" hidden="1">#REF!</definedName>
    <definedName name="BExB88FBDZ0MSRCK5MB3E06QBO1N" localSheetId="20" hidden="1">#REF!</definedName>
    <definedName name="BExB88FBDZ0MSRCK5MB3E06QBO1N" hidden="1">#REF!</definedName>
    <definedName name="BExB89H5ZI7PL41B4CQN2OSUPK7A" localSheetId="20" hidden="1">#REF!</definedName>
    <definedName name="BExB89H5ZI7PL41B4CQN2OSUPK7A" hidden="1">#REF!</definedName>
    <definedName name="BExB8HF4UBVZKQCSRFRUQL2EE6VL" localSheetId="20" hidden="1">#REF!</definedName>
    <definedName name="BExB8HF4UBVZKQCSRFRUQL2EE6VL" hidden="1">#REF!</definedName>
    <definedName name="BExB8HKHKZ1ORJZUYGG2M4VSCC39" localSheetId="20" hidden="1">#REF!</definedName>
    <definedName name="BExB8HKHKZ1ORJZUYGG2M4VSCC39" hidden="1">#REF!</definedName>
    <definedName name="BExB8PIBXT2X11LCOX7RIO57ITDV" localSheetId="20" hidden="1">#REF!</definedName>
    <definedName name="BExB8PIBXT2X11LCOX7RIO57ITDV" hidden="1">#REF!</definedName>
    <definedName name="BExB8QPH8DC5BESEVPSMBCWVN6PO" localSheetId="20" hidden="1">#REF!</definedName>
    <definedName name="BExB8QPH8DC5BESEVPSMBCWVN6PO" hidden="1">#REF!</definedName>
    <definedName name="BExB8U5N0D85YR8APKN3PPKG0FWP" localSheetId="20" hidden="1">#REF!</definedName>
    <definedName name="BExB8U5N0D85YR8APKN3PPKG0FWP" hidden="1">#REF!</definedName>
    <definedName name="BExB91I17P2IIQ85B7OF9X01BBL0" localSheetId="20" hidden="1">#REF!</definedName>
    <definedName name="BExB91I17P2IIQ85B7OF9X01BBL0" hidden="1">#REF!</definedName>
    <definedName name="BExB9DHI5I2TJ2LXYPM98EE81L27" localSheetId="20" hidden="1">#REF!</definedName>
    <definedName name="BExB9DHI5I2TJ2LXYPM98EE81L27" hidden="1">#REF!</definedName>
    <definedName name="BExB9IVQ5K36625BTKIXXB3R8NKE" localSheetId="20" hidden="1">#REF!</definedName>
    <definedName name="BExB9IVQ5K36625BTKIXXB3R8NKE" hidden="1">#REF!</definedName>
    <definedName name="BExB9Q2MZZHBGW8QQKVEYIMJBPIE" localSheetId="20" hidden="1">#REF!</definedName>
    <definedName name="BExB9Q2MZZHBGW8QQKVEYIMJBPIE" hidden="1">#REF!</definedName>
    <definedName name="BExB9UVAU97XX5IFJV05VHTKS512" localSheetId="20" hidden="1">#REF!</definedName>
    <definedName name="BExB9UVAU97XX5IFJV05VHTKS512" hidden="1">#REF!</definedName>
    <definedName name="BExB9WTBZ1ZNJ5PYDE80FJ9A5MQS" localSheetId="20" hidden="1">#REF!</definedName>
    <definedName name="BExB9WTBZ1ZNJ5PYDE80FJ9A5MQS" hidden="1">#REF!</definedName>
    <definedName name="BExBA1GON0EZRJ20UYPILAPLNQWM" localSheetId="20" hidden="1">#REF!</definedName>
    <definedName name="BExBA1GON0EZRJ20UYPILAPLNQWM" hidden="1">#REF!</definedName>
    <definedName name="BExBA1RFNTGEN0TO2IRNXT6F3QKR" localSheetId="20" hidden="1">#REF!</definedName>
    <definedName name="BExBA1RFNTGEN0TO2IRNXT6F3QKR" hidden="1">#REF!</definedName>
    <definedName name="BExBA69ASGYRZW1G1DYIS9QRRTBN" localSheetId="20" hidden="1">#REF!</definedName>
    <definedName name="BExBA69ASGYRZW1G1DYIS9QRRTBN" hidden="1">#REF!</definedName>
    <definedName name="BExBA6K42582A14WFFWQ3Q8QQWB6" localSheetId="20" hidden="1">#REF!</definedName>
    <definedName name="BExBA6K42582A14WFFWQ3Q8QQWB6" hidden="1">#REF!</definedName>
    <definedName name="BExBA6PL9AA5J2L0KPL378AA2VZ4" localSheetId="20" hidden="1">#REF!</definedName>
    <definedName name="BExBA6PL9AA5J2L0KPL378AA2VZ4" hidden="1">#REF!</definedName>
    <definedName name="BExBA8I5D4R8R2PYQ1K16TWGTOEP" localSheetId="20" hidden="1">#REF!</definedName>
    <definedName name="BExBA8I5D4R8R2PYQ1K16TWGTOEP" hidden="1">#REF!</definedName>
    <definedName name="BExBA8NMWNC4ESE854DLVFP3K8UR" localSheetId="20" hidden="1">#REF!</definedName>
    <definedName name="BExBA8NMWNC4ESE854DLVFP3K8UR" hidden="1">#REF!</definedName>
    <definedName name="BExBA93PE0DGUUTA7LLSIGBIXWE5" localSheetId="20" hidden="1">#REF!</definedName>
    <definedName name="BExBA93PE0DGUUTA7LLSIGBIXWE5" hidden="1">#REF!</definedName>
    <definedName name="BExBAAWGR2BBXC8GXEYNQ9TYNUN8" localSheetId="20" hidden="1">#REF!</definedName>
    <definedName name="BExBAAWGR2BBXC8GXEYNQ9TYNUN8" hidden="1">#REF!</definedName>
    <definedName name="BExBAG5D16CADDC0MWOKCY7JZQO0" localSheetId="20" hidden="1">#REF!</definedName>
    <definedName name="BExBAG5D16CADDC0MWOKCY7JZQO0" hidden="1">#REF!</definedName>
    <definedName name="BExBAHY3NCFFKJ0L0RWLV9Q2XEA7" localSheetId="20" hidden="1">#REF!</definedName>
    <definedName name="BExBAHY3NCFFKJ0L0RWLV9Q2XEA7" hidden="1">#REF!</definedName>
    <definedName name="BExBAI8X0FKDQJ6YZJQDTTG4ZCWY" localSheetId="20" hidden="1">#REF!</definedName>
    <definedName name="BExBAI8X0FKDQJ6YZJQDTTG4ZCWY" hidden="1">#REF!</definedName>
    <definedName name="BExBAKN7XIBAXCF9PCNVS038PCQO" localSheetId="20" hidden="1">#REF!</definedName>
    <definedName name="BExBAKN7XIBAXCF9PCNVS038PCQO" hidden="1">#REF!</definedName>
    <definedName name="BExBAKXZ7PBW3DDKKA5MWC1ZUC7O" localSheetId="20" hidden="1">#REF!</definedName>
    <definedName name="BExBAKXZ7PBW3DDKKA5MWC1ZUC7O" hidden="1">#REF!</definedName>
    <definedName name="BExBAO8NLXZXHO6KCIECSFCH3RR0" localSheetId="20" hidden="1">#REF!</definedName>
    <definedName name="BExBAO8NLXZXHO6KCIECSFCH3RR0" hidden="1">#REF!</definedName>
    <definedName name="BExBAOOT1KBSIEISN1ADL4RMY879" localSheetId="20" hidden="1">#REF!</definedName>
    <definedName name="BExBAOOT1KBSIEISN1ADL4RMY879" hidden="1">#REF!</definedName>
    <definedName name="BExBAVKX8Q09370X1GCZWJ4E91YJ" localSheetId="20" hidden="1">#REF!</definedName>
    <definedName name="BExBAVKX8Q09370X1GCZWJ4E91YJ" hidden="1">#REF!</definedName>
    <definedName name="BExBAX2X2ENJYO4QTR5VAIQ86L7B" localSheetId="20" hidden="1">#REF!</definedName>
    <definedName name="BExBAX2X2ENJYO4QTR5VAIQ86L7B" hidden="1">#REF!</definedName>
    <definedName name="BExBAZ13D3F1DVJQ6YJ8JGUYEYJE" localSheetId="20" hidden="1">#REF!</definedName>
    <definedName name="BExBAZ13D3F1DVJQ6YJ8JGUYEYJE" hidden="1">#REF!</definedName>
    <definedName name="BExBBTG649R9I0CT042JLL8LXV18" localSheetId="20" hidden="1">#REF!</definedName>
    <definedName name="BExBBTG649R9I0CT042JLL8LXV18" hidden="1">#REF!</definedName>
    <definedName name="BExBBUCJQRR74Q7GPWDEZXYK2KJL" localSheetId="20" hidden="1">#REF!</definedName>
    <definedName name="BExBBUCJQRR74Q7GPWDEZXYK2KJL" hidden="1">#REF!</definedName>
    <definedName name="BExBBV8XVMD9CKZY711T0BN7H3PM" localSheetId="20" hidden="1">#REF!</definedName>
    <definedName name="BExBBV8XVMD9CKZY711T0BN7H3PM" hidden="1">#REF!</definedName>
    <definedName name="BExBC5L31H53WLFYF54SQM4A7EU4" localSheetId="20" hidden="1">#REF!</definedName>
    <definedName name="BExBC5L31H53WLFYF54SQM4A7EU4" hidden="1">#REF!</definedName>
    <definedName name="BExBC78HXWXHO3XAB6E8NVTBGLJS" localSheetId="20" hidden="1">#REF!</definedName>
    <definedName name="BExBC78HXWXHO3XAB6E8NVTBGLJS" hidden="1">#REF!</definedName>
    <definedName name="BExBCATYYZZEDHH6VTB2O2HIRMIR" localSheetId="20" hidden="1">#REF!</definedName>
    <definedName name="BExBCATYYZZEDHH6VTB2O2HIRMIR" hidden="1">#REF!</definedName>
    <definedName name="BExBCKKJTIRKC1RZJRTK65HHLX4W" localSheetId="20" hidden="1">#REF!</definedName>
    <definedName name="BExBCKKJTIRKC1RZJRTK65HHLX4W" hidden="1">#REF!</definedName>
    <definedName name="BExBCLMEPAN3XXX174TU8SS0627Q" localSheetId="20" hidden="1">#REF!</definedName>
    <definedName name="BExBCLMEPAN3XXX174TU8SS0627Q" hidden="1">#REF!</definedName>
    <definedName name="BExBCRBEYR2KZ8FAQFZ2NHY13WIY" localSheetId="20" hidden="1">#REF!</definedName>
    <definedName name="BExBCRBEYR2KZ8FAQFZ2NHY13WIY" hidden="1">#REF!</definedName>
    <definedName name="BExBD05M2XLZ3FDJC1J5FM7IICZB" localSheetId="9" hidden="1">'[60]10.08.2 - 2008 Expense'!#REF!</definedName>
    <definedName name="BExBD05M2XLZ3FDJC1J5FM7IICZB" localSheetId="20" hidden="1">'[61]10.08.2 - 2008 Expense'!#REF!</definedName>
    <definedName name="BExBD05M2XLZ3FDJC1J5FM7IICZB" hidden="1">'[61]10.08.2 - 2008 Expense'!#REF!</definedName>
    <definedName name="BExBD4I559NXSV6J07Q343TKYMVJ" localSheetId="15" hidden="1">#REF!</definedName>
    <definedName name="BExBD4I559NXSV6J07Q343TKYMVJ" localSheetId="16" hidden="1">#REF!</definedName>
    <definedName name="BExBD4I559NXSV6J07Q343TKYMVJ" localSheetId="17" hidden="1">#REF!</definedName>
    <definedName name="BExBD4I559NXSV6J07Q343TKYMVJ" localSheetId="20" hidden="1">#REF!</definedName>
    <definedName name="BExBD4I559NXSV6J07Q343TKYMVJ" hidden="1">#REF!</definedName>
    <definedName name="BExBDBZQLTX3OGFYGULQFK5WEZU5" localSheetId="17" hidden="1">#REF!</definedName>
    <definedName name="BExBDBZQLTX3OGFYGULQFK5WEZU5" localSheetId="20" hidden="1">#REF!</definedName>
    <definedName name="BExBDBZQLTX3OGFYGULQFK5WEZU5" hidden="1">#REF!</definedName>
    <definedName name="BExBDJS9TUEU8Z84IV59E5V4T8K6" localSheetId="17" hidden="1">#REF!</definedName>
    <definedName name="BExBDJS9TUEU8Z84IV59E5V4T8K6" localSheetId="20" hidden="1">#REF!</definedName>
    <definedName name="BExBDJS9TUEU8Z84IV59E5V4T8K6" hidden="1">#REF!</definedName>
    <definedName name="BExBDKOMSVH4XMH52CFJ3F028I9R" localSheetId="20" hidden="1">#REF!</definedName>
    <definedName name="BExBDKOMSVH4XMH52CFJ3F028I9R" hidden="1">#REF!</definedName>
    <definedName name="BExBDSRXVZQ0W5WXQMP5XD00GRRL" localSheetId="20" hidden="1">#REF!</definedName>
    <definedName name="BExBDSRXVZQ0W5WXQMP5XD00GRRL" hidden="1">#REF!</definedName>
    <definedName name="BExBDT87JCZT4EZQQ1HEUN7ZAMNT" localSheetId="20" hidden="1">#REF!</definedName>
    <definedName name="BExBDT87JCZT4EZQQ1HEUN7ZAMNT" hidden="1">#REF!</definedName>
    <definedName name="BExBDUVGK3E1J4JY9ZYTS7V14BLY" localSheetId="20" hidden="1">#REF!</definedName>
    <definedName name="BExBDUVGK3E1J4JY9ZYTS7V14BLY" hidden="1">#REF!</definedName>
    <definedName name="BExBDVH3DOL955WK34ZBD4XWH6OI" localSheetId="9" hidden="1">'[60]10.08.5 - 2008 Capital - TDBU'!#REF!</definedName>
    <definedName name="BExBDVH3DOL955WK34ZBD4XWH6OI" localSheetId="20" hidden="1">'[61]10.08.5 - 2008 Capital - TDBU'!#REF!</definedName>
    <definedName name="BExBDVH3DOL955WK34ZBD4XWH6OI" hidden="1">'[61]10.08.5 - 2008 Capital - TDBU'!#REF!</definedName>
    <definedName name="BExBE162OSBKD30I7T1DKKPT3I9I" localSheetId="15" hidden="1">#REF!</definedName>
    <definedName name="BExBE162OSBKD30I7T1DKKPT3I9I" localSheetId="16" hidden="1">#REF!</definedName>
    <definedName name="BExBE162OSBKD30I7T1DKKPT3I9I" localSheetId="17" hidden="1">#REF!</definedName>
    <definedName name="BExBE162OSBKD30I7T1DKKPT3I9I" localSheetId="20" hidden="1">#REF!</definedName>
    <definedName name="BExBE162OSBKD30I7T1DKKPT3I9I" hidden="1">#REF!</definedName>
    <definedName name="BExBE5YPUY1T7N7DHMMIGGXK8TMP" localSheetId="17" hidden="1">#REF!</definedName>
    <definedName name="BExBE5YPUY1T7N7DHMMIGGXK8TMP" localSheetId="20" hidden="1">#REF!</definedName>
    <definedName name="BExBE5YPUY1T7N7DHMMIGGXK8TMP" hidden="1">#REF!</definedName>
    <definedName name="BExBE827OBMEXJZS59TKFQS6FC0Z" localSheetId="17" hidden="1">#REF!</definedName>
    <definedName name="BExBE827OBMEXJZS59TKFQS6FC0Z" localSheetId="20" hidden="1">#REF!</definedName>
    <definedName name="BExBE827OBMEXJZS59TKFQS6FC0Z" hidden="1">#REF!</definedName>
    <definedName name="BExBEC9ATLQZF86W1M3APSM4HEOH" localSheetId="20" hidden="1">#REF!</definedName>
    <definedName name="BExBEC9ATLQZF86W1M3APSM4HEOH" hidden="1">#REF!</definedName>
    <definedName name="BExBEHCOWXYAJ0G8WL2C0YAEM0A3" localSheetId="20" hidden="1">#REF!</definedName>
    <definedName name="BExBEHCOWXYAJ0G8WL2C0YAEM0A3" hidden="1">#REF!</definedName>
    <definedName name="BExBEIUMJGTX2SBNU3E8Z2XPR27P" localSheetId="20" hidden="1">#REF!</definedName>
    <definedName name="BExBEIUMJGTX2SBNU3E8Z2XPR27P" hidden="1">#REF!</definedName>
    <definedName name="BExBEYFQJE9YK12A6JBMRFKEC7RN" localSheetId="20" hidden="1">#REF!</definedName>
    <definedName name="BExBEYFQJE9YK12A6JBMRFKEC7RN" hidden="1">#REF!</definedName>
    <definedName name="BExBG1ED81J2O4A2S5F5Y3BPHMCR" localSheetId="20" hidden="1">#REF!</definedName>
    <definedName name="BExBG1ED81J2O4A2S5F5Y3BPHMCR" hidden="1">#REF!</definedName>
    <definedName name="BExCRHX1OTQXWVM4RKG8IHHYCVFP" localSheetId="20" hidden="1">#REF!</definedName>
    <definedName name="BExCRHX1OTQXWVM4RKG8IHHYCVFP" hidden="1">#REF!</definedName>
    <definedName name="BExCRLIHS7466WFJ3RPIUGGXYESZ" localSheetId="20" hidden="1">#REF!</definedName>
    <definedName name="BExCRLIHS7466WFJ3RPIUGGXYESZ" hidden="1">#REF!</definedName>
    <definedName name="BExCS1EDDUEAEWHVYXHIP9I1WCJH" localSheetId="20" hidden="1">#REF!</definedName>
    <definedName name="BExCS1EDDUEAEWHVYXHIP9I1WCJH" hidden="1">#REF!</definedName>
    <definedName name="BExCS6SLRCBH006GNRE27HFRHP40" localSheetId="20" hidden="1">#REF!</definedName>
    <definedName name="BExCS6SLRCBH006GNRE27HFRHP40" hidden="1">#REF!</definedName>
    <definedName name="BExCS7ZPMHFJ4UJDAL8CQOLSZ13B" localSheetId="20" hidden="1">#REF!</definedName>
    <definedName name="BExCS7ZPMHFJ4UJDAL8CQOLSZ13B" hidden="1">#REF!</definedName>
    <definedName name="BExCS8W4NJUZH9S1CYB6XSDLEPBW" localSheetId="20" hidden="1">#REF!</definedName>
    <definedName name="BExCS8W4NJUZH9S1CYB6XSDLEPBW" hidden="1">#REF!</definedName>
    <definedName name="BExCSAE1M6G20R41J0Y24YNN0YC1" localSheetId="20" hidden="1">#REF!</definedName>
    <definedName name="BExCSAE1M6G20R41J0Y24YNN0YC1" hidden="1">#REF!</definedName>
    <definedName name="BExCSAOUZOYKHN7HV511TO8VDJ02" localSheetId="20" hidden="1">#REF!</definedName>
    <definedName name="BExCSAOUZOYKHN7HV511TO8VDJ02" hidden="1">#REF!</definedName>
    <definedName name="BExCSGOMZRUX4W3XE4LX5XXH5F2L" localSheetId="20" hidden="1">#REF!</definedName>
    <definedName name="BExCSGOMZRUX4W3XE4LX5XXH5F2L" hidden="1">#REF!</definedName>
    <definedName name="BExCSMOFTXSUEC1T46LR1UPYRCX5" localSheetId="20" hidden="1">#REF!</definedName>
    <definedName name="BExCSMOFTXSUEC1T46LR1UPYRCX5" hidden="1">#REF!</definedName>
    <definedName name="BExCSMTPZZ9RQU93PT4098LW6KAZ" localSheetId="20" hidden="1">#REF!</definedName>
    <definedName name="BExCSMTPZZ9RQU93PT4098LW6KAZ" hidden="1">#REF!</definedName>
    <definedName name="BExCSSDG3TM6TPKS19E9QYJEELZ6" localSheetId="20" hidden="1">#REF!</definedName>
    <definedName name="BExCSSDG3TM6TPKS19E9QYJEELZ6" hidden="1">#REF!</definedName>
    <definedName name="BExCSZV7U67UWXL2HKJNM5W1E4OO" localSheetId="20" hidden="1">#REF!</definedName>
    <definedName name="BExCSZV7U67UWXL2HKJNM5W1E4OO" hidden="1">#REF!</definedName>
    <definedName name="BExCT4NSDT61OCH04Y2QIFIOP75H" localSheetId="20" hidden="1">#REF!</definedName>
    <definedName name="BExCT4NSDT61OCH04Y2QIFIOP75H" hidden="1">#REF!</definedName>
    <definedName name="BExCTDNIGAFFV0FMRGUS25TGONCJ" localSheetId="20" hidden="1">#REF!</definedName>
    <definedName name="BExCTDNIGAFFV0FMRGUS25TGONCJ" hidden="1">#REF!</definedName>
    <definedName name="BExCTNE23PLYUM60ZCQ942C1KG81" localSheetId="20" hidden="1">#REF!</definedName>
    <definedName name="BExCTNE23PLYUM60ZCQ942C1KG81" hidden="1">#REF!</definedName>
    <definedName name="BExCTW8G3VCZ55S09HTUGXKB1P2M" localSheetId="20" hidden="1">#REF!</definedName>
    <definedName name="BExCTW8G3VCZ55S09HTUGXKB1P2M" hidden="1">#REF!</definedName>
    <definedName name="BExCTWJ9A4QCQ9OZN28V6HYAACMI" localSheetId="20" hidden="1">#REF!</definedName>
    <definedName name="BExCTWJ9A4QCQ9OZN28V6HYAACMI" hidden="1">#REF!</definedName>
    <definedName name="BExCTYS2KX0QANOLT8LGZ9WV3S3T" localSheetId="20" hidden="1">#REF!</definedName>
    <definedName name="BExCTYS2KX0QANOLT8LGZ9WV3S3T" hidden="1">#REF!</definedName>
    <definedName name="BExCTZZ9JNES4EDHW97NP0EGQALX" localSheetId="20" hidden="1">#REF!</definedName>
    <definedName name="BExCTZZ9JNES4EDHW97NP0EGQALX" hidden="1">#REF!</definedName>
    <definedName name="BExCU0A1V6NMZQ9ASYJ8QIVQ5UR2" localSheetId="20" hidden="1">#REF!</definedName>
    <definedName name="BExCU0A1V6NMZQ9ASYJ8QIVQ5UR2" hidden="1">#REF!</definedName>
    <definedName name="BExCU2834920JBHSPCRC4UF80OLL" localSheetId="20" hidden="1">#REF!</definedName>
    <definedName name="BExCU2834920JBHSPCRC4UF80OLL" hidden="1">#REF!</definedName>
    <definedName name="BExCU8O54I3P3WRYWY1CRP3S78QY" localSheetId="20" hidden="1">#REF!</definedName>
    <definedName name="BExCU8O54I3P3WRYWY1CRP3S78QY" hidden="1">#REF!</definedName>
    <definedName name="BExCUBILFA1EYYEOFEX37L275Z4P" localSheetId="20" hidden="1">#REF!</definedName>
    <definedName name="BExCUBILFA1EYYEOFEX37L275Z4P" hidden="1">#REF!</definedName>
    <definedName name="BExCUDRJO23YOKT8GPWOVQ4XEHF5" localSheetId="20" hidden="1">#REF!</definedName>
    <definedName name="BExCUDRJO23YOKT8GPWOVQ4XEHF5" hidden="1">#REF!</definedName>
    <definedName name="BExCUPAXFR16YMWL30ME3F3BSRDZ" localSheetId="20" hidden="1">#REF!</definedName>
    <definedName name="BExCUPAXFR16YMWL30ME3F3BSRDZ" hidden="1">#REF!</definedName>
    <definedName name="BExCUR94DHCE47PUUWEMT5QZOYR2" localSheetId="20" hidden="1">#REF!</definedName>
    <definedName name="BExCUR94DHCE47PUUWEMT5QZOYR2" hidden="1">#REF!</definedName>
    <definedName name="BExCUT768Y9WTBMX7GXYUGHWIXZD" localSheetId="9" hidden="1">'[60]10.08.2 - 2008 Expense'!#REF!</definedName>
    <definedName name="BExCUT768Y9WTBMX7GXYUGHWIXZD" localSheetId="20" hidden="1">'[61]10.08.2 - 2008 Expense'!#REF!</definedName>
    <definedName name="BExCUT768Y9WTBMX7GXYUGHWIXZD" hidden="1">'[61]10.08.2 - 2008 Expense'!#REF!</definedName>
    <definedName name="BExCUW1QXVMEP3B9SFPNEEWCG9I0" localSheetId="9" hidden="1">'[60]10.08.5 - 2008 Capital - TDBU'!#REF!</definedName>
    <definedName name="BExCUW1QXVMEP3B9SFPNEEWCG9I0" localSheetId="20" hidden="1">'[61]10.08.5 - 2008 Capital - TDBU'!#REF!</definedName>
    <definedName name="BExCUW1QXVMEP3B9SFPNEEWCG9I0" hidden="1">'[61]10.08.5 - 2008 Capital - TDBU'!#REF!</definedName>
    <definedName name="BExCUWN57J3KE1LMYFY8FAMDD57T" localSheetId="15" hidden="1">#REF!</definedName>
    <definedName name="BExCUWN57J3KE1LMYFY8FAMDD57T" localSheetId="16" hidden="1">#REF!</definedName>
    <definedName name="BExCUWN57J3KE1LMYFY8FAMDD57T" localSheetId="17" hidden="1">#REF!</definedName>
    <definedName name="BExCUWN57J3KE1LMYFY8FAMDD57T" localSheetId="20" hidden="1">#REF!</definedName>
    <definedName name="BExCUWN57J3KE1LMYFY8FAMDD57T" hidden="1">#REF!</definedName>
    <definedName name="BExCV4VXZA9HAYPSLTWYK66MGS3Y" localSheetId="17" hidden="1">#REF!</definedName>
    <definedName name="BExCV4VXZA9HAYPSLTWYK66MGS3Y" localSheetId="20" hidden="1">#REF!</definedName>
    <definedName name="BExCV4VXZA9HAYPSLTWYK66MGS3Y" hidden="1">#REF!</definedName>
    <definedName name="BExCV634L7SVHGB0UDDTRRQ2Q72H" localSheetId="17" hidden="1">#REF!</definedName>
    <definedName name="BExCV634L7SVHGB0UDDTRRQ2Q72H" localSheetId="20" hidden="1">#REF!</definedName>
    <definedName name="BExCV634L7SVHGB0UDDTRRQ2Q72H" hidden="1">#REF!</definedName>
    <definedName name="BExCVA4UIZYJL3LZ7EQQOM9CIPAD" localSheetId="20" hidden="1">#REF!</definedName>
    <definedName name="BExCVA4UIZYJL3LZ7EQQOM9CIPAD" hidden="1">#REF!</definedName>
    <definedName name="BExCVBMRUN39FYTXYMM2N12EFLG1" localSheetId="20" hidden="1">#REF!</definedName>
    <definedName name="BExCVBMRUN39FYTXYMM2N12EFLG1" hidden="1">#REF!</definedName>
    <definedName name="BExCVBXGSXT9FWJRG62PX9S1RK83" localSheetId="20" hidden="1">#REF!</definedName>
    <definedName name="BExCVBXGSXT9FWJRG62PX9S1RK83" hidden="1">#REF!</definedName>
    <definedName name="BExCVEH7A1VWBBC4BVU6VNJA1WGJ" localSheetId="20" hidden="1">#REF!</definedName>
    <definedName name="BExCVEH7A1VWBBC4BVU6VNJA1WGJ" hidden="1">#REF!</definedName>
    <definedName name="BExCVHBNLOHNFS0JAV3I1XGPNH9W" localSheetId="20" hidden="1">#REF!</definedName>
    <definedName name="BExCVHBNLOHNFS0JAV3I1XGPNH9W" hidden="1">#REF!</definedName>
    <definedName name="BExCVI86R31A2IOZIEBY1FJLVILD" localSheetId="20" hidden="1">#REF!</definedName>
    <definedName name="BExCVI86R31A2IOZIEBY1FJLVILD" hidden="1">#REF!</definedName>
    <definedName name="BExCVKGZXE0I9EIXKBZVSGSEY2RR" localSheetId="20" hidden="1">#REF!</definedName>
    <definedName name="BExCVKGZXE0I9EIXKBZVSGSEY2RR" hidden="1">#REF!</definedName>
    <definedName name="BExCVM4B2PZUHY0W5DLK6RO6HSGU" localSheetId="20" hidden="1">#REF!</definedName>
    <definedName name="BExCVM4B2PZUHY0W5DLK6RO6HSGU" hidden="1">#REF!</definedName>
    <definedName name="BExCVV44WY5807WGMTGKPW0GT256" localSheetId="20" hidden="1">#REF!</definedName>
    <definedName name="BExCVV44WY5807WGMTGKPW0GT256" hidden="1">#REF!</definedName>
    <definedName name="BExCVZ5PN4V6MRBZ04PZJW3GEF8S" localSheetId="20" hidden="1">#REF!</definedName>
    <definedName name="BExCVZ5PN4V6MRBZ04PZJW3GEF8S" hidden="1">#REF!</definedName>
    <definedName name="BExCW13R0GWJYGXZBNCPAHQN4NR2" localSheetId="20" hidden="1">#REF!</definedName>
    <definedName name="BExCW13R0GWJYGXZBNCPAHQN4NR2" hidden="1">#REF!</definedName>
    <definedName name="BExCW9Y5HWU4RJTNX74O6L24VGCK" localSheetId="20" hidden="1">#REF!</definedName>
    <definedName name="BExCW9Y5HWU4RJTNX74O6L24VGCK" hidden="1">#REF!</definedName>
    <definedName name="BExCWJOP24TCAR0PRZG8HD526AHX" localSheetId="20" hidden="1">#REF!</definedName>
    <definedName name="BExCWJOP24TCAR0PRZG8HD526AHX" hidden="1">#REF!</definedName>
    <definedName name="BExCWM8JQB8SI9MNZVUOQN3547K8" localSheetId="20" hidden="1">#REF!</definedName>
    <definedName name="BExCWM8JQB8SI9MNZVUOQN3547K8" hidden="1">#REF!</definedName>
    <definedName name="BExCWOBVOESHXLNFULF3L3PHKV9U" localSheetId="20" hidden="1">#REF!</definedName>
    <definedName name="BExCWOBVOESHXLNFULF3L3PHKV9U" hidden="1">#REF!</definedName>
    <definedName name="BExCWP2YCA04PGYT4V2CKSHBG2N7" localSheetId="20" hidden="1">#REF!</definedName>
    <definedName name="BExCWP2YCA04PGYT4V2CKSHBG2N7" hidden="1">#REF!</definedName>
    <definedName name="BExCWPDPESGZS07QGBLSBWDNVJLZ" localSheetId="20" hidden="1">#REF!</definedName>
    <definedName name="BExCWPDPESGZS07QGBLSBWDNVJLZ" hidden="1">#REF!</definedName>
    <definedName name="BExCWTVKHIVCRHF8GC39KI58YM5K" localSheetId="20" hidden="1">#REF!</definedName>
    <definedName name="BExCWTVKHIVCRHF8GC39KI58YM5K" hidden="1">#REF!</definedName>
    <definedName name="BExCWZPWC0LNH9ZNEEWXFFTQFZN4" localSheetId="20" hidden="1">#REF!</definedName>
    <definedName name="BExCWZPWC0LNH9ZNEEWXFFTQFZN4" hidden="1">#REF!</definedName>
    <definedName name="BExCX2KGRZBRVLZNM8SUSIE6A0RL" localSheetId="20" hidden="1">#REF!</definedName>
    <definedName name="BExCX2KGRZBRVLZNM8SUSIE6A0RL" hidden="1">#REF!</definedName>
    <definedName name="BExCX30QEPK6YY3L5B9A865PM1XZ" localSheetId="20" hidden="1">#REF!</definedName>
    <definedName name="BExCX30QEPK6YY3L5B9A865PM1XZ" hidden="1">#REF!</definedName>
    <definedName name="BExCX3X451T70LZ1VF95L7W4Y4TM" localSheetId="20" hidden="1">#REF!</definedName>
    <definedName name="BExCX3X451T70LZ1VF95L7W4Y4TM" hidden="1">#REF!</definedName>
    <definedName name="BExCX4NZ2N1OUGXM7EV0U7VULJMM" localSheetId="20" hidden="1">#REF!</definedName>
    <definedName name="BExCX4NZ2N1OUGXM7EV0U7VULJMM" hidden="1">#REF!</definedName>
    <definedName name="BExCX5KCKNR3QHCET9D7RK52DEJB" localSheetId="20" hidden="1">#REF!</definedName>
    <definedName name="BExCX5KCKNR3QHCET9D7RK52DEJB" hidden="1">#REF!</definedName>
    <definedName name="BExCX8V1U9KN0DWRM7RHUYCTBVEN" localSheetId="20" hidden="1">#REF!</definedName>
    <definedName name="BExCX8V1U9KN0DWRM7RHUYCTBVEN" hidden="1">#REF!</definedName>
    <definedName name="BExCXCGIFCIU1476QTARIGF5OXEL" localSheetId="20" hidden="1">#REF!</definedName>
    <definedName name="BExCXCGIFCIU1476QTARIGF5OXEL" hidden="1">#REF!</definedName>
    <definedName name="BExCXILMURGYMAH6N5LF5DV6K3GM" localSheetId="20" hidden="1">#REF!</definedName>
    <definedName name="BExCXILMURGYMAH6N5LF5DV6K3GM" hidden="1">#REF!</definedName>
    <definedName name="BExCXMY5ISUXV19SSN8W6FPXAY3L" localSheetId="20" hidden="1">#REF!</definedName>
    <definedName name="BExCXMY5ISUXV19SSN8W6FPXAY3L" hidden="1">#REF!</definedName>
    <definedName name="BExCXQUFBMXQ1650735H48B1AZT3" localSheetId="20" hidden="1">#REF!</definedName>
    <definedName name="BExCXQUFBMXQ1650735H48B1AZT3" hidden="1">#REF!</definedName>
    <definedName name="BExCXUFX19ADNJAUPHJ62T1ZS5A4" localSheetId="20" hidden="1">#REF!</definedName>
    <definedName name="BExCXUFX19ADNJAUPHJ62T1ZS5A4" hidden="1">#REF!</definedName>
    <definedName name="BExCY2DQO9VLA77Q7EG3T0XNXX4F" localSheetId="20" hidden="1">#REF!</definedName>
    <definedName name="BExCY2DQO9VLA77Q7EG3T0XNXX4F" hidden="1">#REF!</definedName>
    <definedName name="BExCY6VMJ68MX3C981R5Q0BX5791" localSheetId="20" hidden="1">#REF!</definedName>
    <definedName name="BExCY6VMJ68MX3C981R5Q0BX5791" hidden="1">#REF!</definedName>
    <definedName name="BExCYAH2SAZCPW6XCB7V7PMMCAWO" localSheetId="20" hidden="1">#REF!</definedName>
    <definedName name="BExCYAH2SAZCPW6XCB7V7PMMCAWO" hidden="1">#REF!</definedName>
    <definedName name="BExCYE2K07U5UQ0WQNHXML7T0NJO" localSheetId="20" hidden="1">#REF!</definedName>
    <definedName name="BExCYE2K07U5UQ0WQNHXML7T0NJO" hidden="1">#REF!</definedName>
    <definedName name="BExCYH7R2U5R12XVG3NJ54H052NJ" localSheetId="20" hidden="1">#REF!</definedName>
    <definedName name="BExCYH7R2U5R12XVG3NJ54H052NJ" hidden="1">#REF!</definedName>
    <definedName name="BExCYJBB52X8B3AREHCC1L5QNPX7" localSheetId="20" hidden="1">#REF!</definedName>
    <definedName name="BExCYJBB52X8B3AREHCC1L5QNPX7" hidden="1">#REF!</definedName>
    <definedName name="BExCYPRC5HJE6N2XQTHCT6NXGP8N" localSheetId="20" hidden="1">#REF!</definedName>
    <definedName name="BExCYPRC5HJE6N2XQTHCT6NXGP8N" hidden="1">#REF!</definedName>
    <definedName name="BExCYUK0I3UEXZNFDW71G6Z6D8XR" localSheetId="20" hidden="1">#REF!</definedName>
    <definedName name="BExCYUK0I3UEXZNFDW71G6Z6D8XR" hidden="1">#REF!</definedName>
    <definedName name="BExCZ9UA19GWDW0TL6HVTOXIRSPV" localSheetId="20" hidden="1">#REF!</definedName>
    <definedName name="BExCZ9UA19GWDW0TL6HVTOXIRSPV" hidden="1">#REF!</definedName>
    <definedName name="BExCZFZCXMLY5DWESYJ9NGTJYQ8M" localSheetId="20" hidden="1">#REF!</definedName>
    <definedName name="BExCZFZCXMLY5DWESYJ9NGTJYQ8M" hidden="1">#REF!</definedName>
    <definedName name="BExCZIJ0082EB1UPRKX9EHOOUV0U" localSheetId="20" hidden="1">#REF!</definedName>
    <definedName name="BExCZIJ0082EB1UPRKX9EHOOUV0U" hidden="1">#REF!</definedName>
    <definedName name="BExCZJ4P8WS0BDT31WDXI0ROE7D6" localSheetId="20" hidden="1">#REF!</definedName>
    <definedName name="BExCZJ4P8WS0BDT31WDXI0ROE7D6" hidden="1">#REF!</definedName>
    <definedName name="BExCZKH6NI0EE02L995IFVBD1J59" localSheetId="20" hidden="1">#REF!</definedName>
    <definedName name="BExCZKH6NI0EE02L995IFVBD1J59" hidden="1">#REF!</definedName>
    <definedName name="BExCZNH3KPWE50T7YYORPIC1TXLN" localSheetId="20" hidden="1">#REF!</definedName>
    <definedName name="BExCZNH3KPWE50T7YYORPIC1TXLN" hidden="1">#REF!</definedName>
    <definedName name="BExCZSKJ3H9C3V7IL5VIJR1XCVS6" localSheetId="20" hidden="1">#REF!</definedName>
    <definedName name="BExCZSKJ3H9C3V7IL5VIJR1XCVS6" hidden="1">#REF!</definedName>
    <definedName name="BExCZUD9FEOJBKDJ51Z3JON9LKJ8" localSheetId="20" hidden="1">#REF!</definedName>
    <definedName name="BExCZUD9FEOJBKDJ51Z3JON9LKJ8" hidden="1">#REF!</definedName>
    <definedName name="BExD03NQ5GR56X8Y0Y29FLTRLLS2" localSheetId="20" hidden="1">#REF!</definedName>
    <definedName name="BExD03NQ5GR56X8Y0Y29FLTRLLS2" hidden="1">#REF!</definedName>
    <definedName name="BExD0508DAALLU00PHFPBC8SRRKT" localSheetId="20" hidden="1">#REF!</definedName>
    <definedName name="BExD0508DAALLU00PHFPBC8SRRKT" hidden="1">#REF!</definedName>
    <definedName name="BExD0BAT3ER3NBREZM75FYDXWDA7" localSheetId="20" hidden="1">#REF!</definedName>
    <definedName name="BExD0BAT3ER3NBREZM75FYDXWDA7" hidden="1">#REF!</definedName>
    <definedName name="BExD0BG9BZG0I2HQ6PWHGGVEMY6K" localSheetId="20" hidden="1">#REF!</definedName>
    <definedName name="BExD0BG9BZG0I2HQ6PWHGGVEMY6K" hidden="1">#REF!</definedName>
    <definedName name="BExD0C1TNBFIEWNG3IH7R8WOPI6B" localSheetId="20" hidden="1">#REF!</definedName>
    <definedName name="BExD0C1TNBFIEWNG3IH7R8WOPI6B" hidden="1">#REF!</definedName>
    <definedName name="BExD0HALIN0JR4JTPGDEVAEE5EX5" localSheetId="20" hidden="1">#REF!</definedName>
    <definedName name="BExD0HALIN0JR4JTPGDEVAEE5EX5" hidden="1">#REF!</definedName>
    <definedName name="BExD0LCCDPG16YLY5WQSZF1XI5DA" localSheetId="20" hidden="1">#REF!</definedName>
    <definedName name="BExD0LCCDPG16YLY5WQSZF1XI5DA" hidden="1">#REF!</definedName>
    <definedName name="BExD0M38AXH7IMGDWBCB3CT349N5" localSheetId="20" hidden="1">#REF!</definedName>
    <definedName name="BExD0M38AXH7IMGDWBCB3CT349N5" hidden="1">#REF!</definedName>
    <definedName name="BExD0RMWSB4TRECEHTH6NN4K9DFZ" localSheetId="20" hidden="1">#REF!</definedName>
    <definedName name="BExD0RMWSB4TRECEHTH6NN4K9DFZ" hidden="1">#REF!</definedName>
    <definedName name="BExD0U6KG10QGVDI1XSHK0J10A2V" localSheetId="20" hidden="1">#REF!</definedName>
    <definedName name="BExD0U6KG10QGVDI1XSHK0J10A2V" hidden="1">#REF!</definedName>
    <definedName name="BExD11Z3KEWZ3PWH1UZSJRDRV9IH" localSheetId="20" hidden="1">#REF!</definedName>
    <definedName name="BExD11Z3KEWZ3PWH1UZSJRDRV9IH" hidden="1">#REF!</definedName>
    <definedName name="BExD13RUIBGRXDL4QDZ305UKUR12" localSheetId="20" hidden="1">#REF!</definedName>
    <definedName name="BExD13RUIBGRXDL4QDZ305UKUR12" hidden="1">#REF!</definedName>
    <definedName name="BExD14DETV5R4OOTMAXD5NAKWRO3" localSheetId="20" hidden="1">#REF!</definedName>
    <definedName name="BExD14DETV5R4OOTMAXD5NAKWRO3" hidden="1">#REF!</definedName>
    <definedName name="BExD160UKTD6MG5W79IBIHP0ZPKQ" localSheetId="20" hidden="1">#REF!</definedName>
    <definedName name="BExD160UKTD6MG5W79IBIHP0ZPKQ" hidden="1">#REF!</definedName>
    <definedName name="BExD16BM4TPPOCZ5ARF5HM6XKRFF" localSheetId="20" hidden="1">#REF!</definedName>
    <definedName name="BExD16BM4TPPOCZ5ARF5HM6XKRFF" hidden="1">#REF!</definedName>
    <definedName name="BExD1OAU9OXQAZA4D70HP72CU6GB" localSheetId="20" hidden="1">#REF!</definedName>
    <definedName name="BExD1OAU9OXQAZA4D70HP72CU6GB" hidden="1">#REF!</definedName>
    <definedName name="BExD1Y1JV61416YA1XRQHKWPZIE7" localSheetId="20" hidden="1">#REF!</definedName>
    <definedName name="BExD1Y1JV61416YA1XRQHKWPZIE7" hidden="1">#REF!</definedName>
    <definedName name="BExD25DU4ZMU9XFJZTH3WMVIKAK6" localSheetId="20" hidden="1">#REF!</definedName>
    <definedName name="BExD25DU4ZMU9XFJZTH3WMVIKAK6" hidden="1">#REF!</definedName>
    <definedName name="BExD2CFHIRMBKN5KXE5QP4XXEWFS" localSheetId="20" hidden="1">#REF!</definedName>
    <definedName name="BExD2CFHIRMBKN5KXE5QP4XXEWFS" hidden="1">#REF!</definedName>
    <definedName name="BExD2DMHH1HWXQ9W0YYMDP8AAX8Q" localSheetId="20" hidden="1">#REF!</definedName>
    <definedName name="BExD2DMHH1HWXQ9W0YYMDP8AAX8Q" hidden="1">#REF!</definedName>
    <definedName name="BExD2HTPC7IWBAU6OSQ67MQA8BYZ" localSheetId="20" hidden="1">#REF!</definedName>
    <definedName name="BExD2HTPC7IWBAU6OSQ67MQA8BYZ" hidden="1">#REF!</definedName>
    <definedName name="BExD2I9RDS4BGCN1GXO7T9OCTVFP" localSheetId="20" hidden="1">#REF!</definedName>
    <definedName name="BExD2I9RDS4BGCN1GXO7T9OCTVFP" hidden="1">#REF!</definedName>
    <definedName name="BExD2O9JP64FF7WFAC5CXN0SJ91I" localSheetId="20" hidden="1">#REF!</definedName>
    <definedName name="BExD2O9JP64FF7WFAC5CXN0SJ91I" hidden="1">#REF!</definedName>
    <definedName name="BExD363H2VGFIQUCE6LS4AC5J0ZT" localSheetId="20" hidden="1">#REF!</definedName>
    <definedName name="BExD363H2VGFIQUCE6LS4AC5J0ZT" hidden="1">#REF!</definedName>
    <definedName name="BExD3A588E939V61P1XEW0FI5Q0S" localSheetId="20" hidden="1">#REF!</definedName>
    <definedName name="BExD3A588E939V61P1XEW0FI5Q0S" hidden="1">#REF!</definedName>
    <definedName name="BExD3AW300FSO6AAXTER82E4G06O" localSheetId="20" hidden="1">#REF!</definedName>
    <definedName name="BExD3AW300FSO6AAXTER82E4G06O" hidden="1">#REF!</definedName>
    <definedName name="BExD3CJJDKVR9M18XI3WDZH80WL6" localSheetId="20" hidden="1">#REF!</definedName>
    <definedName name="BExD3CJJDKVR9M18XI3WDZH80WL6" hidden="1">#REF!</definedName>
    <definedName name="BExD3ESD9WYJIB3TRDPJ1CKXRAVL" localSheetId="20" hidden="1">#REF!</definedName>
    <definedName name="BExD3ESD9WYJIB3TRDPJ1CKXRAVL" hidden="1">#REF!</definedName>
    <definedName name="BExD3F368X5S25MWSUNIV57RDB57" localSheetId="20" hidden="1">#REF!</definedName>
    <definedName name="BExD3F368X5S25MWSUNIV57RDB57" hidden="1">#REF!</definedName>
    <definedName name="BExD3IJ5IT335SOSNV9L85WKAOSI" localSheetId="20" hidden="1">#REF!</definedName>
    <definedName name="BExD3IJ5IT335SOSNV9L85WKAOSI" hidden="1">#REF!</definedName>
    <definedName name="BExD3KBVUY57GMMQTOFEU6S6G1AY" localSheetId="20" hidden="1">#REF!</definedName>
    <definedName name="BExD3KBVUY57GMMQTOFEU6S6G1AY" hidden="1">#REF!</definedName>
    <definedName name="BExD3NMR7AW2Z6V8SC79VQR37NA6" localSheetId="20" hidden="1">#REF!</definedName>
    <definedName name="BExD3NMR7AW2Z6V8SC79VQR37NA6" hidden="1">#REF!</definedName>
    <definedName name="BExD3QXA2UQ2W4N7NYLUEOG40BZB" localSheetId="20" hidden="1">#REF!</definedName>
    <definedName name="BExD3QXA2UQ2W4N7NYLUEOG40BZB" hidden="1">#REF!</definedName>
    <definedName name="BExD3U2N041TEJ7GCN005UTPHNXY" localSheetId="20" hidden="1">#REF!</definedName>
    <definedName name="BExD3U2N041TEJ7GCN005UTPHNXY" hidden="1">#REF!</definedName>
    <definedName name="BExD3ZGUHLSCF22XMCGLGJ6SWTEA" localSheetId="20" hidden="1">#REF!</definedName>
    <definedName name="BExD3ZGUHLSCF22XMCGLGJ6SWTEA" hidden="1">#REF!</definedName>
    <definedName name="BExD40O0CFTNJFOFMMM1KH0P7BUI" localSheetId="20" hidden="1">#REF!</definedName>
    <definedName name="BExD40O0CFTNJFOFMMM1KH0P7BUI" hidden="1">#REF!</definedName>
    <definedName name="BExD42M7FXJ8KK8AK9LDV75Z0U92" localSheetId="20" hidden="1">#REF!</definedName>
    <definedName name="BExD42M7FXJ8KK8AK9LDV75Z0U92" hidden="1">#REF!</definedName>
    <definedName name="BExD4440VK5VJ036LP729F6A0YGC" localSheetId="9" hidden="1">'[60]10.08.4 -2008 Capital'!#REF!</definedName>
    <definedName name="BExD4440VK5VJ036LP729F6A0YGC" localSheetId="20" hidden="1">'[61]10.08.4 -2008 Capital'!#REF!</definedName>
    <definedName name="BExD4440VK5VJ036LP729F6A0YGC" hidden="1">'[61]10.08.4 -2008 Capital'!#REF!</definedName>
    <definedName name="BExD4BLRYNKM0GO3B3KP6590EN75" localSheetId="15" hidden="1">#REF!</definedName>
    <definedName name="BExD4BLRYNKM0GO3B3KP6590EN75" localSheetId="16" hidden="1">#REF!</definedName>
    <definedName name="BExD4BLRYNKM0GO3B3KP6590EN75" localSheetId="17" hidden="1">#REF!</definedName>
    <definedName name="BExD4BLRYNKM0GO3B3KP6590EN75" localSheetId="20" hidden="1">#REF!</definedName>
    <definedName name="BExD4BLRYNKM0GO3B3KP6590EN75" hidden="1">#REF!</definedName>
    <definedName name="BExD4BR9HJ3MWWZ5KLVZWX9FJAUS" localSheetId="17" hidden="1">#REF!</definedName>
    <definedName name="BExD4BR9HJ3MWWZ5KLVZWX9FJAUS" localSheetId="20" hidden="1">#REF!</definedName>
    <definedName name="BExD4BR9HJ3MWWZ5KLVZWX9FJAUS" hidden="1">#REF!</definedName>
    <definedName name="BExD4CYDIFKUQ00ORL8MH1G8AEOH" localSheetId="17" hidden="1">#REF!</definedName>
    <definedName name="BExD4CYDIFKUQ00ORL8MH1G8AEOH" localSheetId="20" hidden="1">#REF!</definedName>
    <definedName name="BExD4CYDIFKUQ00ORL8MH1G8AEOH" hidden="1">#REF!</definedName>
    <definedName name="BExD4F1WTKT3H0N9MF4H1LX7MBSY" localSheetId="20" hidden="1">#REF!</definedName>
    <definedName name="BExD4F1WTKT3H0N9MF4H1LX7MBSY" hidden="1">#REF!</definedName>
    <definedName name="BExD4H5GQWXBS6LUL3TSP36DVO38" localSheetId="20" hidden="1">#REF!</definedName>
    <definedName name="BExD4H5GQWXBS6LUL3TSP36DVO38" hidden="1">#REF!</definedName>
    <definedName name="BExD4JJSS3QDBLABCJCHD45SRNPI" localSheetId="20" hidden="1">#REF!</definedName>
    <definedName name="BExD4JJSS3QDBLABCJCHD45SRNPI" hidden="1">#REF!</definedName>
    <definedName name="BExD4R1I0MKF033I5LPUYIMTZ6E8" localSheetId="20" hidden="1">#REF!</definedName>
    <definedName name="BExD4R1I0MKF033I5LPUYIMTZ6E8" hidden="1">#REF!</definedName>
    <definedName name="BExD4ZQEW7F25SBOT6GFHWYONPD2" localSheetId="9" hidden="1">'[60]10.08.2 - 2008 Expense'!#REF!</definedName>
    <definedName name="BExD4ZQEW7F25SBOT6GFHWYONPD2" localSheetId="20" hidden="1">'[61]10.08.2 - 2008 Expense'!#REF!</definedName>
    <definedName name="BExD4ZQEW7F25SBOT6GFHWYONPD2" hidden="1">'[61]10.08.2 - 2008 Expense'!#REF!</definedName>
    <definedName name="BExD50MT3M6XZLNUP9JL93EG6D9R" localSheetId="15" hidden="1">#REF!</definedName>
    <definedName name="BExD50MT3M6XZLNUP9JL93EG6D9R" localSheetId="16" hidden="1">#REF!</definedName>
    <definedName name="BExD50MT3M6XZLNUP9JL93EG6D9R" localSheetId="17" hidden="1">#REF!</definedName>
    <definedName name="BExD50MT3M6XZLNUP9JL93EG6D9R" localSheetId="20" hidden="1">#REF!</definedName>
    <definedName name="BExD50MT3M6XZLNUP9JL93EG6D9R" hidden="1">#REF!</definedName>
    <definedName name="BExD58FB2E94KZRKVS2HR2X2RPON" localSheetId="17" hidden="1">#REF!</definedName>
    <definedName name="BExD58FB2E94KZRKVS2HR2X2RPON" localSheetId="20" hidden="1">#REF!</definedName>
    <definedName name="BExD58FB2E94KZRKVS2HR2X2RPON" hidden="1">#REF!</definedName>
    <definedName name="BExD5EV7KDSVF1CJT38M4IBPFLPY" localSheetId="17" hidden="1">#REF!</definedName>
    <definedName name="BExD5EV7KDSVF1CJT38M4IBPFLPY" localSheetId="20" hidden="1">#REF!</definedName>
    <definedName name="BExD5EV7KDSVF1CJT38M4IBPFLPY" hidden="1">#REF!</definedName>
    <definedName name="BExD5FRK547OESJRYAW574DZEZ7J" localSheetId="20" hidden="1">#REF!</definedName>
    <definedName name="BExD5FRK547OESJRYAW574DZEZ7J" hidden="1">#REF!</definedName>
    <definedName name="BExD5I5X2YA2YNCTCDSMEL4CWF4N" localSheetId="20" hidden="1">#REF!</definedName>
    <definedName name="BExD5I5X2YA2YNCTCDSMEL4CWF4N" hidden="1">#REF!</definedName>
    <definedName name="BExD5LGLIOQ0OLD32Y77OQHSFA20" localSheetId="20" hidden="1">#REF!</definedName>
    <definedName name="BExD5LGLIOQ0OLD32Y77OQHSFA20" hidden="1">#REF!</definedName>
    <definedName name="BExD5QUSRFJWRQ1ZM50WYLCF74DF" localSheetId="20" hidden="1">#REF!</definedName>
    <definedName name="BExD5QUSRFJWRQ1ZM50WYLCF74DF" hidden="1">#REF!</definedName>
    <definedName name="BExD5SSUIF6AJQHBHK8PNMFBPRYB" localSheetId="20" hidden="1">#REF!</definedName>
    <definedName name="BExD5SSUIF6AJQHBHK8PNMFBPRYB" hidden="1">#REF!</definedName>
    <definedName name="BExD623C9LRX18BE0W2V6SZLQUXX" localSheetId="20" hidden="1">#REF!</definedName>
    <definedName name="BExD623C9LRX18BE0W2V6SZLQUXX" hidden="1">#REF!</definedName>
    <definedName name="BExD6CQA7UMJBXV7AIFAIHUF2ICX" localSheetId="20" hidden="1">#REF!</definedName>
    <definedName name="BExD6CQA7UMJBXV7AIFAIHUF2ICX" hidden="1">#REF!</definedName>
    <definedName name="BExD6FKVK8WJWNYPVENR7Q8Q30PK" localSheetId="20" hidden="1">#REF!</definedName>
    <definedName name="BExD6FKVK8WJWNYPVENR7Q8Q30PK" hidden="1">#REF!</definedName>
    <definedName name="BExD6GMP0LK8WKVWMIT1NNH8CHLF" localSheetId="20" hidden="1">#REF!</definedName>
    <definedName name="BExD6GMP0LK8WKVWMIT1NNH8CHLF" hidden="1">#REF!</definedName>
    <definedName name="BExD6H2TE0WWAUIWVSSCLPZ6B88N" localSheetId="20" hidden="1">#REF!</definedName>
    <definedName name="BExD6H2TE0WWAUIWVSSCLPZ6B88N" hidden="1">#REF!</definedName>
    <definedName name="BExD6IKQHK6BAYQM4S5BEVL56Z8X" localSheetId="20" hidden="1">#REF!</definedName>
    <definedName name="BExD6IKQHK6BAYQM4S5BEVL56Z8X" hidden="1">#REF!</definedName>
    <definedName name="BExD71LTOE015TV5RSAHM8NT8GVW" localSheetId="20" hidden="1">#REF!</definedName>
    <definedName name="BExD71LTOE015TV5RSAHM8NT8GVW" hidden="1">#REF!</definedName>
    <definedName name="BExD73USXVADC7EHGHVTQNCT06ZA" localSheetId="20" hidden="1">#REF!</definedName>
    <definedName name="BExD73USXVADC7EHGHVTQNCT06ZA" hidden="1">#REF!</definedName>
    <definedName name="BExD7BHVRBZ6463MAK6KNCZQQAZL" localSheetId="20" hidden="1">#REF!</definedName>
    <definedName name="BExD7BHVRBZ6463MAK6KNCZQQAZL" hidden="1">#REF!</definedName>
    <definedName name="BExD7GAI1HJ9MD4ZU26MDRDS4E2B" localSheetId="20" hidden="1">#REF!</definedName>
    <definedName name="BExD7GAI1HJ9MD4ZU26MDRDS4E2B" hidden="1">#REF!</definedName>
    <definedName name="BExD7GAIGULTB3YHM1OS9RBQOTEC" localSheetId="20" hidden="1">#REF!</definedName>
    <definedName name="BExD7GAIGULTB3YHM1OS9RBQOTEC" hidden="1">#REF!</definedName>
    <definedName name="BExD7IE1DHIS52UFDCTSKPJQNRD5" localSheetId="20" hidden="1">#REF!</definedName>
    <definedName name="BExD7IE1DHIS52UFDCTSKPJQNRD5" hidden="1">#REF!</definedName>
    <definedName name="BExD7IUBGUWHYC9UNZ1IY5XFYKQN" localSheetId="20" hidden="1">#REF!</definedName>
    <definedName name="BExD7IUBGUWHYC9UNZ1IY5XFYKQN" hidden="1">#REF!</definedName>
    <definedName name="BExD7JQOJ35HGL8U2OCEI2P2JT7I" localSheetId="20" hidden="1">#REF!</definedName>
    <definedName name="BExD7JQOJ35HGL8U2OCEI2P2JT7I" hidden="1">#REF!</definedName>
    <definedName name="BExD7KSDKNDNH95NDT3S7GM3MUU2" localSheetId="20" hidden="1">#REF!</definedName>
    <definedName name="BExD7KSDKNDNH95NDT3S7GM3MUU2" hidden="1">#REF!</definedName>
    <definedName name="BExD7N6P5ERNDX7C0TYFQOP08EQQ" localSheetId="20" hidden="1">#REF!</definedName>
    <definedName name="BExD7N6P5ERNDX7C0TYFQOP08EQQ" hidden="1">#REF!</definedName>
    <definedName name="BExD87EVTIE7IAHSBAD70MNJUTK8" localSheetId="20" hidden="1">#REF!</definedName>
    <definedName name="BExD87EVTIE7IAHSBAD70MNJUTK8" hidden="1">#REF!</definedName>
    <definedName name="BExD8H5O087KQVWIVPUUID5VMGMS" localSheetId="20" hidden="1">#REF!</definedName>
    <definedName name="BExD8H5O087KQVWIVPUUID5VMGMS" hidden="1">#REF!</definedName>
    <definedName name="BExD8OCLZMFN5K3VZYI4Q4ITVKUA" localSheetId="20" hidden="1">#REF!</definedName>
    <definedName name="BExD8OCLZMFN5K3VZYI4Q4ITVKUA" hidden="1">#REF!</definedName>
    <definedName name="BExD8UY01RLLF0MGPUZLE6EXR9AC" localSheetId="20" hidden="1">#REF!</definedName>
    <definedName name="BExD8UY01RLLF0MGPUZLE6EXR9AC" hidden="1">#REF!</definedName>
    <definedName name="BExD90MZC8CFEENJPJGQXGWBZL33" localSheetId="20" hidden="1">#REF!</definedName>
    <definedName name="BExD90MZC8CFEENJPJGQXGWBZL33" hidden="1">#REF!</definedName>
    <definedName name="BExD93C1R6LC0631ECHVFYH0R0PD" localSheetId="20" hidden="1">#REF!</definedName>
    <definedName name="BExD93C1R6LC0631ECHVFYH0R0PD" hidden="1">#REF!</definedName>
    <definedName name="BExD97TXIO0COVNN4OH3DEJ33YLM" localSheetId="20" hidden="1">#REF!</definedName>
    <definedName name="BExD97TXIO0COVNN4OH3DEJ33YLM" hidden="1">#REF!</definedName>
    <definedName name="BExD99RZ1RFIMK6O1ZHSPJ68X9Y5" localSheetId="20" hidden="1">#REF!</definedName>
    <definedName name="BExD99RZ1RFIMK6O1ZHSPJ68X9Y5" hidden="1">#REF!</definedName>
    <definedName name="BExD9C0ZMLX1WR2QR1YPWX15IH8W" localSheetId="9" hidden="1">'[60]10.08.3 - 2008 Expense - TDBU'!#REF!</definedName>
    <definedName name="BExD9C0ZMLX1WR2QR1YPWX15IH8W" localSheetId="20" hidden="1">'[61]10.08.3 - 2008 Expense - TDBU'!#REF!</definedName>
    <definedName name="BExD9C0ZMLX1WR2QR1YPWX15IH8W" hidden="1">'[61]10.08.3 - 2008 Expense - TDBU'!#REF!</definedName>
    <definedName name="BExD9L0ID3VSOU609GKWYTA5BFMA" localSheetId="15" hidden="1">#REF!</definedName>
    <definedName name="BExD9L0ID3VSOU609GKWYTA5BFMA" localSheetId="16" hidden="1">#REF!</definedName>
    <definedName name="BExD9L0ID3VSOU609GKWYTA5BFMA" localSheetId="17" hidden="1">#REF!</definedName>
    <definedName name="BExD9L0ID3VSOU609GKWYTA5BFMA" localSheetId="20" hidden="1">#REF!</definedName>
    <definedName name="BExD9L0ID3VSOU609GKWYTA5BFMA" hidden="1">#REF!</definedName>
    <definedName name="BExD9M7SEMG0JK2FUTTZXWIEBTKB" localSheetId="17" hidden="1">#REF!</definedName>
    <definedName name="BExD9M7SEMG0JK2FUTTZXWIEBTKB" localSheetId="20" hidden="1">#REF!</definedName>
    <definedName name="BExD9M7SEMG0JK2FUTTZXWIEBTKB" hidden="1">#REF!</definedName>
    <definedName name="BExD9MNYBYB1AICQL5165G472IE2" localSheetId="17" hidden="1">#REF!</definedName>
    <definedName name="BExD9MNYBYB1AICQL5165G472IE2" localSheetId="20" hidden="1">#REF!</definedName>
    <definedName name="BExD9MNYBYB1AICQL5165G472IE2" hidden="1">#REF!</definedName>
    <definedName name="BExD9PNSYT7GASEGUVL48MUQ02WO" localSheetId="20" hidden="1">#REF!</definedName>
    <definedName name="BExD9PNSYT7GASEGUVL48MUQ02WO" hidden="1">#REF!</definedName>
    <definedName name="BExD9TK2MIWFH5SKUYU9ZKF4NPHQ" localSheetId="20" hidden="1">#REF!</definedName>
    <definedName name="BExD9TK2MIWFH5SKUYU9ZKF4NPHQ" hidden="1">#REF!</definedName>
    <definedName name="BExDA2JS3GCJ8M5I4XF4ZMYZ4BXT" localSheetId="20" hidden="1">#REF!</definedName>
    <definedName name="BExDA2JS3GCJ8M5I4XF4ZMYZ4BXT" hidden="1">#REF!</definedName>
    <definedName name="BExDA6LD9061UULVKUUI4QP8SK13" localSheetId="20" hidden="1">#REF!</definedName>
    <definedName name="BExDA6LD9061UULVKUUI4QP8SK13" hidden="1">#REF!</definedName>
    <definedName name="BExDA7SHULP5GGGVSZFK3FMN833U" localSheetId="20" hidden="1">#REF!</definedName>
    <definedName name="BExDA7SHULP5GGGVSZFK3FMN833U" hidden="1">#REF!</definedName>
    <definedName name="BExDABE0KA94036RVJKMXL7GB30N" localSheetId="20" hidden="1">#REF!</definedName>
    <definedName name="BExDABE0KA94036RVJKMXL7GB30N" hidden="1">#REF!</definedName>
    <definedName name="BExDAGMVMNLQ6QXASB9R6D8DIT12" localSheetId="20" hidden="1">#REF!</definedName>
    <definedName name="BExDAGMVMNLQ6QXASB9R6D8DIT12" hidden="1">#REF!</definedName>
    <definedName name="BExDAYBHU9ADLXI8VRC7F608RVGM" localSheetId="20" hidden="1">#REF!</definedName>
    <definedName name="BExDAYBHU9ADLXI8VRC7F608RVGM" hidden="1">#REF!</definedName>
    <definedName name="BExDBDR1XR0FV0CYUCB2OJ7CJCZU" localSheetId="20" hidden="1">#REF!</definedName>
    <definedName name="BExDBDR1XR0FV0CYUCB2OJ7CJCZU" hidden="1">#REF!</definedName>
    <definedName name="BExDBO8QK1FUFVLO07NZ0BZ9BKA0" localSheetId="20" hidden="1">#REF!</definedName>
    <definedName name="BExDBO8QK1FUFVLO07NZ0BZ9BKA0" hidden="1">#REF!</definedName>
    <definedName name="BExDBRJDI7W1042W6UYNA12BZGBJ" localSheetId="20" hidden="1">#REF!</definedName>
    <definedName name="BExDBRJDI7W1042W6UYNA12BZGBJ" hidden="1">#REF!</definedName>
    <definedName name="BExDBY4R8EXLUENLCDFC4YRRVQPS" localSheetId="20" hidden="1">#REF!</definedName>
    <definedName name="BExDBY4R8EXLUENLCDFC4YRRVQPS" hidden="1">#REF!</definedName>
    <definedName name="BExDC7F818VN0S18ID7XRCRVYPJ4" localSheetId="20" hidden="1">#REF!</definedName>
    <definedName name="BExDC7F818VN0S18ID7XRCRVYPJ4" hidden="1">#REF!</definedName>
    <definedName name="BExDCL7K96PC9VZYB70ZW3QPVIJE" localSheetId="20" hidden="1">#REF!</definedName>
    <definedName name="BExDCL7K96PC9VZYB70ZW3QPVIJE" hidden="1">#REF!</definedName>
    <definedName name="BExDCP3UZ3C2O4C1F7KMU0Z9U32N" localSheetId="20" hidden="1">#REF!</definedName>
    <definedName name="BExDCP3UZ3C2O4C1F7KMU0Z9U32N" hidden="1">#REF!</definedName>
    <definedName name="BExEOBX3WECDMYCV9RLN49APTXMM" localSheetId="20" hidden="1">#REF!</definedName>
    <definedName name="BExEOBX3WECDMYCV9RLN49APTXMM" hidden="1">#REF!</definedName>
    <definedName name="BExEOKLZRPEMPJO02S4EGHZXAWN3" localSheetId="20" hidden="1">#REF!</definedName>
    <definedName name="BExEOKLZRPEMPJO02S4EGHZXAWN3" hidden="1">#REF!</definedName>
    <definedName name="BExEP4E4F36662JDI0TOD85OP7X9" localSheetId="20" hidden="1">#REF!</definedName>
    <definedName name="BExEP4E4F36662JDI0TOD85OP7X9" hidden="1">#REF!</definedName>
    <definedName name="BExEPN9VIYI0FVL0HLZQXJFO6TT0" localSheetId="20" hidden="1">#REF!</definedName>
    <definedName name="BExEPN9VIYI0FVL0HLZQXJFO6TT0" hidden="1">#REF!</definedName>
    <definedName name="BExEPYT6VDSMR8MU2341Q5GM2Y9V" localSheetId="20" hidden="1">#REF!</definedName>
    <definedName name="BExEPYT6VDSMR8MU2341Q5GM2Y9V" hidden="1">#REF!</definedName>
    <definedName name="BExEQ2ENYLMY8K1796XBB31CJHNN" localSheetId="20" hidden="1">#REF!</definedName>
    <definedName name="BExEQ2ENYLMY8K1796XBB31CJHNN" hidden="1">#REF!</definedName>
    <definedName name="BExEQ2PFE4N40LEPGDPS90WDL6BN" localSheetId="20" hidden="1">#REF!</definedName>
    <definedName name="BExEQ2PFE4N40LEPGDPS90WDL6BN" hidden="1">#REF!</definedName>
    <definedName name="BExEQ2PFURT24NQYGYVE8NKX1EGA" localSheetId="20" hidden="1">#REF!</definedName>
    <definedName name="BExEQ2PFURT24NQYGYVE8NKX1EGA" hidden="1">#REF!</definedName>
    <definedName name="BExEQB8ZWXO6IIGOEPWTLOJGE2NR" localSheetId="20" hidden="1">#REF!</definedName>
    <definedName name="BExEQB8ZWXO6IIGOEPWTLOJGE2NR" hidden="1">#REF!</definedName>
    <definedName name="BExEQBZX0EL6LIKPY01197ACK65H" localSheetId="20" hidden="1">#REF!</definedName>
    <definedName name="BExEQBZX0EL6LIKPY01197ACK65H" hidden="1">#REF!</definedName>
    <definedName name="BExEQDXZALJLD4OBF74IKZBR13SR" localSheetId="20" hidden="1">#REF!</definedName>
    <definedName name="BExEQDXZALJLD4OBF74IKZBR13SR" hidden="1">#REF!</definedName>
    <definedName name="BExEQE3GC6W9CGTSGR7X502XUI5L" localSheetId="20" hidden="1">#REF!</definedName>
    <definedName name="BExEQE3GC6W9CGTSGR7X502XUI5L" hidden="1">#REF!</definedName>
    <definedName name="BExEQFLE2RPWGMWQAI4JMKUEFRPT" localSheetId="20" hidden="1">#REF!</definedName>
    <definedName name="BExEQFLE2RPWGMWQAI4JMKUEFRPT" hidden="1">#REF!</definedName>
    <definedName name="BExEQK38GYRBUH7XFJUH04UET47Q" localSheetId="20" hidden="1">#REF!</definedName>
    <definedName name="BExEQK38GYRBUH7XFJUH04UET47Q" hidden="1">#REF!</definedName>
    <definedName name="BExEQKE1O2TX2P7ZGJMB9VWDXWO4" localSheetId="20" hidden="1">#REF!</definedName>
    <definedName name="BExEQKE1O2TX2P7ZGJMB9VWDXWO4" hidden="1">#REF!</definedName>
    <definedName name="BExEQTZAP8R69U31W4LKGTKKGKQE" localSheetId="20" hidden="1">#REF!</definedName>
    <definedName name="BExEQTZAP8R69U31W4LKGTKKGKQE" hidden="1">#REF!</definedName>
    <definedName name="BExEQU4RR1SZE5XJ90D8ZQ8KRZFG" localSheetId="20" hidden="1">#REF!</definedName>
    <definedName name="BExEQU4RR1SZE5XJ90D8ZQ8KRZFG" hidden="1">#REF!</definedName>
    <definedName name="BExER2O72H1F9WV6S1J04C15PXX7" localSheetId="20" hidden="1">#REF!</definedName>
    <definedName name="BExER2O72H1F9WV6S1J04C15PXX7" hidden="1">#REF!</definedName>
    <definedName name="BExERFEPB2LP5DWH3DNZJF8R0AK9" localSheetId="20" hidden="1">#REF!</definedName>
    <definedName name="BExERFEPB2LP5DWH3DNZJF8R0AK9" hidden="1">#REF!</definedName>
    <definedName name="BExERRUIKIOATPZ9U4HQ0V52RJAU" localSheetId="20" hidden="1">#REF!</definedName>
    <definedName name="BExERRUIKIOATPZ9U4HQ0V52RJAU" hidden="1">#REF!</definedName>
    <definedName name="BExERSANFNM1O7T65PC5MJ301YET" localSheetId="20" hidden="1">#REF!</definedName>
    <definedName name="BExERSANFNM1O7T65PC5MJ301YET" hidden="1">#REF!</definedName>
    <definedName name="BExERTNAJZ59DKI5JCRPJKMWW067" localSheetId="20" hidden="1">#REF!</definedName>
    <definedName name="BExERTNAJZ59DKI5JCRPJKMWW067" hidden="1">#REF!</definedName>
    <definedName name="BExERWCEBKQRYWRQLYJ4UCMMKTHG" localSheetId="9" hidden="1">[62]Table!#REF!</definedName>
    <definedName name="BExERWCEBKQRYWRQLYJ4UCMMKTHG" localSheetId="20" hidden="1">[63]Table!#REF!</definedName>
    <definedName name="BExERWCEBKQRYWRQLYJ4UCMMKTHG" hidden="1">[63]Table!#REF!</definedName>
    <definedName name="BExES1QK2RJM42AWEVW7RIMFEW0F" localSheetId="15" hidden="1">#REF!</definedName>
    <definedName name="BExES1QK2RJM42AWEVW7RIMFEW0F" localSheetId="16" hidden="1">#REF!</definedName>
    <definedName name="BExES1QK2RJM42AWEVW7RIMFEW0F" localSheetId="17" hidden="1">#REF!</definedName>
    <definedName name="BExES1QK2RJM42AWEVW7RIMFEW0F" localSheetId="20" hidden="1">#REF!</definedName>
    <definedName name="BExES1QK2RJM42AWEVW7RIMFEW0F" hidden="1">#REF!</definedName>
    <definedName name="BExES44RHHDL3V7FLV6M20834WF1" localSheetId="17" hidden="1">#REF!</definedName>
    <definedName name="BExES44RHHDL3V7FLV6M20834WF1" localSheetId="20" hidden="1">#REF!</definedName>
    <definedName name="BExES44RHHDL3V7FLV6M20834WF1" hidden="1">#REF!</definedName>
    <definedName name="BExES4A7VE2X3RYYTVRLKZD4I7WU" localSheetId="17" hidden="1">#REF!</definedName>
    <definedName name="BExES4A7VE2X3RYYTVRLKZD4I7WU" localSheetId="20" hidden="1">#REF!</definedName>
    <definedName name="BExES4A7VE2X3RYYTVRLKZD4I7WU" hidden="1">#REF!</definedName>
    <definedName name="BExES6ZC8R7PHJ21OVJFLIR7DY30" localSheetId="20" hidden="1">#REF!</definedName>
    <definedName name="BExES6ZC8R7PHJ21OVJFLIR7DY30" hidden="1">#REF!</definedName>
    <definedName name="BExESEH25TCNEETUCSRK8DYHROYY" localSheetId="20" hidden="1">#REF!</definedName>
    <definedName name="BExESEH25TCNEETUCSRK8DYHROYY" hidden="1">#REF!</definedName>
    <definedName name="BExESMKD95A649M0WRSG6CXXP326" localSheetId="20" hidden="1">#REF!</definedName>
    <definedName name="BExESMKD95A649M0WRSG6CXXP326" hidden="1">#REF!</definedName>
    <definedName name="BExESR27ZXJG5VMY4PR9D940VS7T" localSheetId="20" hidden="1">#REF!</definedName>
    <definedName name="BExESR27ZXJG5VMY4PR9D940VS7T" hidden="1">#REF!</definedName>
    <definedName name="BExESZ03KXL8DQ2591HLR56ZML94" localSheetId="20" hidden="1">#REF!</definedName>
    <definedName name="BExESZ03KXL8DQ2591HLR56ZML94" hidden="1">#REF!</definedName>
    <definedName name="BExESZAW5N443NRTKIP59OEI1CR6" localSheetId="20" hidden="1">#REF!</definedName>
    <definedName name="BExESZAW5N443NRTKIP59OEI1CR6" hidden="1">#REF!</definedName>
    <definedName name="BExET3HXQ60A4O2OLKX8QNXRI6LQ" localSheetId="20" hidden="1">#REF!</definedName>
    <definedName name="BExET3HXQ60A4O2OLKX8QNXRI6LQ" hidden="1">#REF!</definedName>
    <definedName name="BExET3SPX08PMIJ6NN1UTG16Y6O2" localSheetId="20" hidden="1">#REF!</definedName>
    <definedName name="BExET3SPX08PMIJ6NN1UTG16Y6O2" hidden="1">#REF!</definedName>
    <definedName name="BExETA3B1FCIOA80H94K90FWXQKE" localSheetId="20" hidden="1">#REF!</definedName>
    <definedName name="BExETA3B1FCIOA80H94K90FWXQKE" hidden="1">#REF!</definedName>
    <definedName name="BExETAZOYT4CJIT8RRKC9F2HJG1D" localSheetId="20" hidden="1">#REF!</definedName>
    <definedName name="BExETAZOYT4CJIT8RRKC9F2HJG1D" hidden="1">#REF!</definedName>
    <definedName name="BExETDZJZBM897WV9SJ54R7KH7MG" localSheetId="20" hidden="1">#REF!</definedName>
    <definedName name="BExETDZJZBM897WV9SJ54R7KH7MG" hidden="1">#REF!</definedName>
    <definedName name="BExETDZKK8E89XXW4SLL9AY29YEZ" localSheetId="20" hidden="1">#REF!</definedName>
    <definedName name="BExETDZKK8E89XXW4SLL9AY29YEZ" hidden="1">#REF!</definedName>
    <definedName name="BExETF6QD5A9GEINE1KZRRC2LXWM" localSheetId="20" hidden="1">#REF!</definedName>
    <definedName name="BExETF6QD5A9GEINE1KZRRC2LXWM" hidden="1">#REF!</definedName>
    <definedName name="BExETQ9XRXLUACN82805SPSPNKHI" localSheetId="20" hidden="1">#REF!</definedName>
    <definedName name="BExETQ9XRXLUACN82805SPSPNKHI" hidden="1">#REF!</definedName>
    <definedName name="BExETR0YRMOR63E6DHLEHV9QVVON" localSheetId="20" hidden="1">#REF!</definedName>
    <definedName name="BExETR0YRMOR63E6DHLEHV9QVVON" hidden="1">#REF!</definedName>
    <definedName name="BExETU66ISCWFE06X0BBMH4H32HS" localSheetId="20" hidden="1">#REF!</definedName>
    <definedName name="BExETU66ISCWFE06X0BBMH4H32HS" hidden="1">#REF!</definedName>
    <definedName name="BExETVTGY38YXYYF7N73OYN6FYY3" localSheetId="20" hidden="1">#REF!</definedName>
    <definedName name="BExETVTGY38YXYYF7N73OYN6FYY3" hidden="1">#REF!</definedName>
    <definedName name="BExEUNE4T242Y59C6MS28MXEUGCP" localSheetId="20" hidden="1">#REF!</definedName>
    <definedName name="BExEUNE4T242Y59C6MS28MXEUGCP" hidden="1">#REF!</definedName>
    <definedName name="BExEV1H9B1FRT8LPRHN7ODLAOI8T" localSheetId="9" hidden="1">'[60]10.08.4 -2008 Capital'!#REF!</definedName>
    <definedName name="BExEV1H9B1FRT8LPRHN7ODLAOI8T" localSheetId="20" hidden="1">'[61]10.08.4 -2008 Capital'!#REF!</definedName>
    <definedName name="BExEV1H9B1FRT8LPRHN7ODLAOI8T" hidden="1">'[61]10.08.4 -2008 Capital'!#REF!</definedName>
    <definedName name="BExEV2TP7NA3ZR6RJGH5ER370OUM" localSheetId="15" hidden="1">#REF!</definedName>
    <definedName name="BExEV2TP7NA3ZR6RJGH5ER370OUM" localSheetId="16" hidden="1">#REF!</definedName>
    <definedName name="BExEV2TP7NA3ZR6RJGH5ER370OUM" localSheetId="17" hidden="1">#REF!</definedName>
    <definedName name="BExEV2TP7NA3ZR6RJGH5ER370OUM" localSheetId="20" hidden="1">#REF!</definedName>
    <definedName name="BExEV2TP7NA3ZR6RJGH5ER370OUM" hidden="1">#REF!</definedName>
    <definedName name="BExEV69USLNYO2QRJRC0J92XUF00" localSheetId="17" hidden="1">#REF!</definedName>
    <definedName name="BExEV69USLNYO2QRJRC0J92XUF00" localSheetId="20" hidden="1">#REF!</definedName>
    <definedName name="BExEV69USLNYO2QRJRC0J92XUF00" hidden="1">#REF!</definedName>
    <definedName name="BExEV6KNTQOCFD7GV726XQEVQ7R6" localSheetId="17" hidden="1">#REF!</definedName>
    <definedName name="BExEV6KNTQOCFD7GV726XQEVQ7R6" localSheetId="20" hidden="1">#REF!</definedName>
    <definedName name="BExEV6KNTQOCFD7GV726XQEVQ7R6" hidden="1">#REF!</definedName>
    <definedName name="BExEV6VGM4POO9QT9KH3QA3VYCWM" localSheetId="20" hidden="1">#REF!</definedName>
    <definedName name="BExEV6VGM4POO9QT9KH3QA3VYCWM" hidden="1">#REF!</definedName>
    <definedName name="BExEV7MBFVP1I7TO351C06LT5IXR" localSheetId="20" hidden="1">#REF!</definedName>
    <definedName name="BExEV7MBFVP1I7TO351C06LT5IXR" hidden="1">#REF!</definedName>
    <definedName name="BExEVET98G3FU6QBF9LHYWSAMV0O" localSheetId="20" hidden="1">#REF!</definedName>
    <definedName name="BExEVET98G3FU6QBF9LHYWSAMV0O" hidden="1">#REF!</definedName>
    <definedName name="BExEVNCUT0PDUYNJH7G6BSEWZOT2" localSheetId="20" hidden="1">#REF!</definedName>
    <definedName name="BExEVNCUT0PDUYNJH7G6BSEWZOT2" hidden="1">#REF!</definedName>
    <definedName name="BExEVPGF4V5J0WQRZKUM8F9TTKZJ" localSheetId="20" hidden="1">#REF!</definedName>
    <definedName name="BExEVPGF4V5J0WQRZKUM8F9TTKZJ" hidden="1">#REF!</definedName>
    <definedName name="BExEVPWH8S9GER9M14SPIT6XZ8SG" localSheetId="20" hidden="1">#REF!</definedName>
    <definedName name="BExEVPWH8S9GER9M14SPIT6XZ8SG" hidden="1">#REF!</definedName>
    <definedName name="BExEVSLKRULT27602UIM13PGVL2R" localSheetId="20" hidden="1">#REF!</definedName>
    <definedName name="BExEVSLKRULT27602UIM13PGVL2R" hidden="1">#REF!</definedName>
    <definedName name="BExEVVLIEVWYRF2UUC1H0H5QU1CP" localSheetId="20" hidden="1">#REF!</definedName>
    <definedName name="BExEVVLIEVWYRF2UUC1H0H5QU1CP" hidden="1">#REF!</definedName>
    <definedName name="BExEVWCKO8T84GW9Z3X47915XKSH" localSheetId="20" hidden="1">#REF!</definedName>
    <definedName name="BExEVWCKO8T84GW9Z3X47915XKSH" hidden="1">#REF!</definedName>
    <definedName name="BExEVZSJWMZ5L2ZE7AZC57CXKW6T" localSheetId="20" hidden="1">#REF!</definedName>
    <definedName name="BExEVZSJWMZ5L2ZE7AZC57CXKW6T" hidden="1">#REF!</definedName>
    <definedName name="BExEW0JL1GFFCXMDGW54CI7Y8FZN" localSheetId="20" hidden="1">#REF!</definedName>
    <definedName name="BExEW0JL1GFFCXMDGW54CI7Y8FZN" hidden="1">#REF!</definedName>
    <definedName name="BExEW5SCJJRAF57MFJ81MB2U6K1N" localSheetId="9" hidden="1">'[60]10.08.4 -2008 Capital'!#REF!</definedName>
    <definedName name="BExEW5SCJJRAF57MFJ81MB2U6K1N" localSheetId="20" hidden="1">'[61]10.08.4 -2008 Capital'!#REF!</definedName>
    <definedName name="BExEW5SCJJRAF57MFJ81MB2U6K1N" hidden="1">'[61]10.08.4 -2008 Capital'!#REF!</definedName>
    <definedName name="BExEW68M9WL8214QH9C7VCK7BN08" localSheetId="15" hidden="1">#REF!</definedName>
    <definedName name="BExEW68M9WL8214QH9C7VCK7BN08" localSheetId="16" hidden="1">#REF!</definedName>
    <definedName name="BExEW68M9WL8214QH9C7VCK7BN08" localSheetId="17" hidden="1">#REF!</definedName>
    <definedName name="BExEW68M9WL8214QH9C7VCK7BN08" localSheetId="20" hidden="1">#REF!</definedName>
    <definedName name="BExEW68M9WL8214QH9C7VCK7BN08" hidden="1">#REF!</definedName>
    <definedName name="BExEW8C5SY1NQL4BKYZVXQ6JPR0W" localSheetId="17" hidden="1">#REF!</definedName>
    <definedName name="BExEW8C5SY1NQL4BKYZVXQ6JPR0W" localSheetId="20" hidden="1">#REF!</definedName>
    <definedName name="BExEW8C5SY1NQL4BKYZVXQ6JPR0W" hidden="1">#REF!</definedName>
    <definedName name="BExEW8HFKH6F47KIHYBDRUEFZ2ZZ" localSheetId="17" hidden="1">#REF!</definedName>
    <definedName name="BExEW8HFKH6F47KIHYBDRUEFZ2ZZ" localSheetId="20" hidden="1">#REF!</definedName>
    <definedName name="BExEW8HFKH6F47KIHYBDRUEFZ2ZZ" hidden="1">#REF!</definedName>
    <definedName name="BExEWLO75K95C6IRKHXSP7VP81T4" localSheetId="20" hidden="1">#REF!</definedName>
    <definedName name="BExEWLO75K95C6IRKHXSP7VP81T4" hidden="1">#REF!</definedName>
    <definedName name="BExEWNBGQS1U2LW3W84T4LSJ9K00" localSheetId="20" hidden="1">#REF!</definedName>
    <definedName name="BExEWNBGQS1U2LW3W84T4LSJ9K00" hidden="1">#REF!</definedName>
    <definedName name="BExEWO7STL7HNZSTY8VQBPTX1WK6" localSheetId="20" hidden="1">#REF!</definedName>
    <definedName name="BExEWO7STL7HNZSTY8VQBPTX1WK6" hidden="1">#REF!</definedName>
    <definedName name="BExEWQ0M1N3KMKTDJ73H10QSG4W1" localSheetId="20" hidden="1">#REF!</definedName>
    <definedName name="BExEWQ0M1N3KMKTDJ73H10QSG4W1" hidden="1">#REF!</definedName>
    <definedName name="BExEWRTB911TBBZNA61Y44XXUP7N" localSheetId="20" hidden="1">#REF!</definedName>
    <definedName name="BExEWRTB911TBBZNA61Y44XXUP7N" hidden="1">#REF!</definedName>
    <definedName name="BExEWY3WYCWEMX9F15OWWUSC6ITZ" localSheetId="20" hidden="1">#REF!</definedName>
    <definedName name="BExEWY3WYCWEMX9F15OWWUSC6ITZ" hidden="1">#REF!</definedName>
    <definedName name="BExEX25M63XO5LQD9ZS2VHQ0U8SR" localSheetId="20" hidden="1">#REF!</definedName>
    <definedName name="BExEX25M63XO5LQD9ZS2VHQ0U8SR" hidden="1">#REF!</definedName>
    <definedName name="BExEX85F3OSW8NSCYGYPS9372Z1Q" localSheetId="20" hidden="1">#REF!</definedName>
    <definedName name="BExEX85F3OSW8NSCYGYPS9372Z1Q" hidden="1">#REF!</definedName>
    <definedName name="BExEX9HWY2G6928ZVVVQF77QCM2C" localSheetId="20" hidden="1">#REF!</definedName>
    <definedName name="BExEX9HWY2G6928ZVVVQF77QCM2C" hidden="1">#REF!</definedName>
    <definedName name="BExEXBQWAYKMVBRJRHB8PFCSYFVN" localSheetId="20" hidden="1">#REF!</definedName>
    <definedName name="BExEXBQWAYKMVBRJRHB8PFCSYFVN" hidden="1">#REF!</definedName>
    <definedName name="BExEXRBZ0DI9E2UFLLKYWGN66B61" localSheetId="20" hidden="1">#REF!</definedName>
    <definedName name="BExEXRBZ0DI9E2UFLLKYWGN66B61" hidden="1">#REF!</definedName>
    <definedName name="BExEY3GVGXSA8OTWWVC0OOM3N7EO" localSheetId="20" hidden="1">#REF!</definedName>
    <definedName name="BExEY3GVGXSA8OTWWVC0OOM3N7EO" hidden="1">#REF!</definedName>
    <definedName name="BExEYLG9FL9V1JPPNZ3FUDNSEJ4V" localSheetId="20" hidden="1">#REF!</definedName>
    <definedName name="BExEYLG9FL9V1JPPNZ3FUDNSEJ4V" hidden="1">#REF!</definedName>
    <definedName name="BExEYOW8C1B3OUUCIGEC7L8OOW1Z" localSheetId="20" hidden="1">#REF!</definedName>
    <definedName name="BExEYOW8C1B3OUUCIGEC7L8OOW1Z" hidden="1">#REF!</definedName>
    <definedName name="BExEYUQJXZT6N5HJH8ACJF6SRWEE" localSheetId="20" hidden="1">#REF!</definedName>
    <definedName name="BExEYUQJXZT6N5HJH8ACJF6SRWEE" hidden="1">#REF!</definedName>
    <definedName name="BExEZ1S6VZCG01ZPLBSS9Z1SBOJ2" localSheetId="20" hidden="1">#REF!</definedName>
    <definedName name="BExEZ1S6VZCG01ZPLBSS9Z1SBOJ2" hidden="1">#REF!</definedName>
    <definedName name="BExEZGBFNJR8DLPN0V11AU22L6WY" localSheetId="20" hidden="1">#REF!</definedName>
    <definedName name="BExEZGBFNJR8DLPN0V11AU22L6WY" hidden="1">#REF!</definedName>
    <definedName name="BExF02Y3V3QEPO2XLDSK47APK9XJ" localSheetId="20" hidden="1">#REF!</definedName>
    <definedName name="BExF02Y3V3QEPO2XLDSK47APK9XJ" hidden="1">#REF!</definedName>
    <definedName name="BExF09OS91RT7N7IW8JLMZ121ZP3" localSheetId="20" hidden="1">#REF!</definedName>
    <definedName name="BExF09OS91RT7N7IW8JLMZ121ZP3" hidden="1">#REF!</definedName>
    <definedName name="BExF0JFE12J96ZPQZ2WHQZ66M1PC" localSheetId="20" hidden="1">#REF!</definedName>
    <definedName name="BExF0JFE12J96ZPQZ2WHQZ66M1PC" hidden="1">#REF!</definedName>
    <definedName name="BExF0LOEHV42P2DV7QL8O7HOQ3N9" localSheetId="20" hidden="1">#REF!</definedName>
    <definedName name="BExF0LOEHV42P2DV7QL8O7HOQ3N9" hidden="1">#REF!</definedName>
    <definedName name="BExF0MVJ4YGAIOT97BSBZTKKMJLO" localSheetId="20" hidden="1">#REF!</definedName>
    <definedName name="BExF0MVJ4YGAIOT97BSBZTKKMJLO" hidden="1">#REF!</definedName>
    <definedName name="BExF0WRM9VO25RLSO03ZOCE8H7K5" localSheetId="20" hidden="1">#REF!</definedName>
    <definedName name="BExF0WRM9VO25RLSO03ZOCE8H7K5" hidden="1">#REF!</definedName>
    <definedName name="BExF0ZRI7W4RSLIDLHTSM0AWXO3S" localSheetId="20" hidden="1">#REF!</definedName>
    <definedName name="BExF0ZRI7W4RSLIDLHTSM0AWXO3S" hidden="1">#REF!</definedName>
    <definedName name="BExF15RBGKENVWZEFUPEK40YBRA7" localSheetId="20" hidden="1">#REF!</definedName>
    <definedName name="BExF15RBGKENVWZEFUPEK40YBRA7" hidden="1">#REF!</definedName>
    <definedName name="BExF19CT3MMZZ2T5EWMDNG3UOJ01" localSheetId="20" hidden="1">#REF!</definedName>
    <definedName name="BExF19CT3MMZZ2T5EWMDNG3UOJ01" hidden="1">#REF!</definedName>
    <definedName name="BExF1I6ZCNOTATBG3PZ1RGSJ7JEC" localSheetId="20" hidden="1">#REF!</definedName>
    <definedName name="BExF1I6ZCNOTATBG3PZ1RGSJ7JEC" hidden="1">#REF!</definedName>
    <definedName name="BExF1M38U6NX17YJA8YU359B5Z4M" localSheetId="20" hidden="1">#REF!</definedName>
    <definedName name="BExF1M38U6NX17YJA8YU359B5Z4M" hidden="1">#REF!</definedName>
    <definedName name="BExF1MU4W3NPEY0OHRDWP5IANCBB" localSheetId="20" hidden="1">#REF!</definedName>
    <definedName name="BExF1MU4W3NPEY0OHRDWP5IANCBB" hidden="1">#REF!</definedName>
    <definedName name="BExF1MZN8MWMOKOARHJ1QAF9HPGT" localSheetId="20" hidden="1">#REF!</definedName>
    <definedName name="BExF1MZN8MWMOKOARHJ1QAF9HPGT" hidden="1">#REF!</definedName>
    <definedName name="BExF1US4ZIQYSU5LBFYNRA9N0K2O" localSheetId="20" hidden="1">#REF!</definedName>
    <definedName name="BExF1US4ZIQYSU5LBFYNRA9N0K2O" hidden="1">#REF!</definedName>
    <definedName name="BExF1Z9Z270BYA12GL2T6GSF2ZTY" localSheetId="20" hidden="1">#REF!</definedName>
    <definedName name="BExF1Z9Z270BYA12GL2T6GSF2ZTY" hidden="1">#REF!</definedName>
    <definedName name="BExF29MBQUXJYOPZW1LVIKUJ4C01" localSheetId="20" hidden="1">#REF!</definedName>
    <definedName name="BExF29MBQUXJYOPZW1LVIKUJ4C01" hidden="1">#REF!</definedName>
    <definedName name="BExF2CWZN6E87RGTBMD4YQI2QT7R" localSheetId="20" hidden="1">#REF!</definedName>
    <definedName name="BExF2CWZN6E87RGTBMD4YQI2QT7R" hidden="1">#REF!</definedName>
    <definedName name="BExF2DYO1WQ7GMXSTAQRDBW1NSFG" localSheetId="20" hidden="1">#REF!</definedName>
    <definedName name="BExF2DYO1WQ7GMXSTAQRDBW1NSFG" hidden="1">#REF!</definedName>
    <definedName name="BExF2MSVB7MZZMDR2SCNEYJX21AU" localSheetId="20" hidden="1">#REF!</definedName>
    <definedName name="BExF2MSVB7MZZMDR2SCNEYJX21AU" hidden="1">#REF!</definedName>
    <definedName name="BExF2MSWNUY9Z6BZJQZ538PPTION" localSheetId="20" hidden="1">#REF!</definedName>
    <definedName name="BExF2MSWNUY9Z6BZJQZ538PPTION" hidden="1">#REF!</definedName>
    <definedName name="BExF2QZYWHTYGUTTXR15CKCV3LS7" localSheetId="20" hidden="1">#REF!</definedName>
    <definedName name="BExF2QZYWHTYGUTTXR15CKCV3LS7" hidden="1">#REF!</definedName>
    <definedName name="BExF2T8Y6TSJ74RMSZOA9CEH4OZ6" localSheetId="20" hidden="1">#REF!</definedName>
    <definedName name="BExF2T8Y6TSJ74RMSZOA9CEH4OZ6" hidden="1">#REF!</definedName>
    <definedName name="BExF31N3YM4F37EOOY8M8VI1KXN8" localSheetId="20" hidden="1">#REF!</definedName>
    <definedName name="BExF31N3YM4F37EOOY8M8VI1KXN8" hidden="1">#REF!</definedName>
    <definedName name="BExF37C1YKBT79Z9SOJAG5MXQGTU" localSheetId="20" hidden="1">#REF!</definedName>
    <definedName name="BExF37C1YKBT79Z9SOJAG5MXQGTU" hidden="1">#REF!</definedName>
    <definedName name="BExF3A6HPA6DGYALZNHHJPMCUYZR" localSheetId="20" hidden="1">#REF!</definedName>
    <definedName name="BExF3A6HPA6DGYALZNHHJPMCUYZR" hidden="1">#REF!</definedName>
    <definedName name="BExF3HDFSQD839XTC1DA8K1VHPZK" localSheetId="20" hidden="1">#REF!</definedName>
    <definedName name="BExF3HDFSQD839XTC1DA8K1VHPZK" hidden="1">#REF!</definedName>
    <definedName name="BExF3I9T44X7DV9HHV51DVDDPPZG" localSheetId="20" hidden="1">#REF!</definedName>
    <definedName name="BExF3I9T44X7DV9HHV51DVDDPPZG" hidden="1">#REF!</definedName>
    <definedName name="BExF3JMFX5DILOIFUDIO1HZUK875" localSheetId="20" hidden="1">#REF!</definedName>
    <definedName name="BExF3JMFX5DILOIFUDIO1HZUK875" hidden="1">#REF!</definedName>
    <definedName name="BExF3NO0RE1VBB19GCRR03V0B690" localSheetId="9" hidden="1">'[60]10.08.2 - 2008 Expense'!#REF!</definedName>
    <definedName name="BExF3NO0RE1VBB19GCRR03V0B690" localSheetId="20" hidden="1">'[61]10.08.2 - 2008 Expense'!#REF!</definedName>
    <definedName name="BExF3NO0RE1VBB19GCRR03V0B690" hidden="1">'[61]10.08.2 - 2008 Expense'!#REF!</definedName>
    <definedName name="BExF3NTC4BGZEM6B87TCFX277QCS" localSheetId="15" hidden="1">#REF!</definedName>
    <definedName name="BExF3NTC4BGZEM6B87TCFX277QCS" localSheetId="16" hidden="1">#REF!</definedName>
    <definedName name="BExF3NTC4BGZEM6B87TCFX277QCS" localSheetId="17" hidden="1">#REF!</definedName>
    <definedName name="BExF3NTC4BGZEM6B87TCFX277QCS" localSheetId="20" hidden="1">#REF!</definedName>
    <definedName name="BExF3NTC4BGZEM6B87TCFX277QCS" hidden="1">#REF!</definedName>
    <definedName name="BExF3Q7NI90WT31QHYSJDIG0LLLJ" localSheetId="17" hidden="1">#REF!</definedName>
    <definedName name="BExF3Q7NI90WT31QHYSJDIG0LLLJ" localSheetId="20" hidden="1">#REF!</definedName>
    <definedName name="BExF3Q7NI90WT31QHYSJDIG0LLLJ" hidden="1">#REF!</definedName>
    <definedName name="BExF3QD55TIY1MSBSRK9TUJKBEWO" localSheetId="17" hidden="1">#REF!</definedName>
    <definedName name="BExF3QD55TIY1MSBSRK9TUJKBEWO" localSheetId="20" hidden="1">#REF!</definedName>
    <definedName name="BExF3QD55TIY1MSBSRK9TUJKBEWO" hidden="1">#REF!</definedName>
    <definedName name="BExF3QT8J6RIF1L3R700MBSKIOKW" localSheetId="20" hidden="1">#REF!</definedName>
    <definedName name="BExF3QT8J6RIF1L3R700MBSKIOKW" hidden="1">#REF!</definedName>
    <definedName name="BExF3WT0ZHF3EL0ASMG2VZWM9G8I" localSheetId="20" hidden="1">#REF!</definedName>
    <definedName name="BExF3WT0ZHF3EL0ASMG2VZWM9G8I" hidden="1">#REF!</definedName>
    <definedName name="BExF42SSBVPMLK2UB3B7FPEIY9TU" localSheetId="20" hidden="1">#REF!</definedName>
    <definedName name="BExF42SSBVPMLK2UB3B7FPEIY9TU" hidden="1">#REF!</definedName>
    <definedName name="BExF4HXSWB50BKYPWA0HTT8W56H6" localSheetId="20" hidden="1">#REF!</definedName>
    <definedName name="BExF4HXSWB50BKYPWA0HTT8W56H6" hidden="1">#REF!</definedName>
    <definedName name="BExF4KHF04IWW4LQ95FHQPFE4Y9K" localSheetId="20" hidden="1">#REF!</definedName>
    <definedName name="BExF4KHF04IWW4LQ95FHQPFE4Y9K" hidden="1">#REF!</definedName>
    <definedName name="BExF4LU2NV3A47BCWPM3EZXUEH37" localSheetId="20" hidden="1">#REF!</definedName>
    <definedName name="BExF4LU2NV3A47BCWPM3EZXUEH37" hidden="1">#REF!</definedName>
    <definedName name="BExF4MVQM5Y0QRDLDFSKWWTF709C" localSheetId="20" hidden="1">#REF!</definedName>
    <definedName name="BExF4MVQM5Y0QRDLDFSKWWTF709C" hidden="1">#REF!</definedName>
    <definedName name="BExF4PVMZYV36E8HOYY06J81AMBI" localSheetId="20" hidden="1">#REF!</definedName>
    <definedName name="BExF4PVMZYV36E8HOYY06J81AMBI" hidden="1">#REF!</definedName>
    <definedName name="BExF4RZ6DOAJ22UKB3277ZIOU46S" localSheetId="20" hidden="1">#REF!</definedName>
    <definedName name="BExF4RZ6DOAJ22UKB3277ZIOU46S" hidden="1">#REF!</definedName>
    <definedName name="BExF4SF9NEX1FZE9N8EXT89PM54D" localSheetId="20" hidden="1">#REF!</definedName>
    <definedName name="BExF4SF9NEX1FZE9N8EXT89PM54D" hidden="1">#REF!</definedName>
    <definedName name="BExF52GTGP8MHGII4KJ8TJGR8W8U" localSheetId="20" hidden="1">#REF!</definedName>
    <definedName name="BExF52GTGP8MHGII4KJ8TJGR8W8U" hidden="1">#REF!</definedName>
    <definedName name="BExF57K7L3UC1I2FSAWURR4SN0UN" localSheetId="20" hidden="1">#REF!</definedName>
    <definedName name="BExF57K7L3UC1I2FSAWURR4SN0UN" hidden="1">#REF!</definedName>
    <definedName name="BExF5D96JEPDW6LV89G2REZJ1ES7" localSheetId="20" hidden="1">#REF!</definedName>
    <definedName name="BExF5D96JEPDW6LV89G2REZJ1ES7" hidden="1">#REF!</definedName>
    <definedName name="BExF5HR2GFV7O8LKG9SJ4BY78LYA" localSheetId="20" hidden="1">#REF!</definedName>
    <definedName name="BExF5HR2GFV7O8LKG9SJ4BY78LYA" hidden="1">#REF!</definedName>
    <definedName name="BExF5ZFO2A29GHWR5ES64Z9OS16J" localSheetId="20" hidden="1">#REF!</definedName>
    <definedName name="BExF5ZFO2A29GHWR5ES64Z9OS16J" hidden="1">#REF!</definedName>
    <definedName name="BExF63S045JO7H2ZJCBTBVH3SUIF" localSheetId="20" hidden="1">#REF!</definedName>
    <definedName name="BExF63S045JO7H2ZJCBTBVH3SUIF" hidden="1">#REF!</definedName>
    <definedName name="BExF642TEGTXCI9A61ZOONJCB0U1" localSheetId="20" hidden="1">#REF!</definedName>
    <definedName name="BExF642TEGTXCI9A61ZOONJCB0U1" hidden="1">#REF!</definedName>
    <definedName name="BExF66H4GVM169LVJ9EMCTORM8Q7" localSheetId="20" hidden="1">#REF!</definedName>
    <definedName name="BExF66H4GVM169LVJ9EMCTORM8Q7" hidden="1">#REF!</definedName>
    <definedName name="BExF6786I4LDI5XCLJEAUR1360PJ" localSheetId="20" hidden="1">#REF!</definedName>
    <definedName name="BExF6786I4LDI5XCLJEAUR1360PJ" hidden="1">#REF!</definedName>
    <definedName name="BExF67O951CF8UJF3KBDNR0E83C1" localSheetId="20" hidden="1">#REF!</definedName>
    <definedName name="BExF67O951CF8UJF3KBDNR0E83C1" hidden="1">#REF!</definedName>
    <definedName name="BExF6EV7I35NVMIJGYTB6E24YVPA" localSheetId="20" hidden="1">#REF!</definedName>
    <definedName name="BExF6EV7I35NVMIJGYTB6E24YVPA" hidden="1">#REF!</definedName>
    <definedName name="BExF6FGUF393KTMBT40S5BYAFG00" localSheetId="20" hidden="1">#REF!</definedName>
    <definedName name="BExF6FGUF393KTMBT40S5BYAFG00" hidden="1">#REF!</definedName>
    <definedName name="BExF6GNYXWY8A0SY4PW1B6KJMMTM" localSheetId="20" hidden="1">#REF!</definedName>
    <definedName name="BExF6GNYXWY8A0SY4PW1B6KJMMTM" hidden="1">#REF!</definedName>
    <definedName name="BExF6IB8K74Z0AFT05GPOKKZW7C9" localSheetId="20" hidden="1">#REF!</definedName>
    <definedName name="BExF6IB8K74Z0AFT05GPOKKZW7C9" hidden="1">#REF!</definedName>
    <definedName name="BExF6NUXJI11W2IAZNAM1QWC0459" localSheetId="20" hidden="1">#REF!</definedName>
    <definedName name="BExF6NUXJI11W2IAZNAM1QWC0459" hidden="1">#REF!</definedName>
    <definedName name="BExF6QUSYQJK98BYSLTE5MXT70P5" localSheetId="20" hidden="1">#REF!</definedName>
    <definedName name="BExF6QUSYQJK98BYSLTE5MXT70P5" hidden="1">#REF!</definedName>
    <definedName name="BExF6RR76KNVIXGJOVFO8GDILKGZ" localSheetId="20" hidden="1">#REF!</definedName>
    <definedName name="BExF6RR76KNVIXGJOVFO8GDILKGZ" hidden="1">#REF!</definedName>
    <definedName name="BExF6ZE8D5CMPJPRWT6S4HM56LPF" localSheetId="20" hidden="1">#REF!</definedName>
    <definedName name="BExF6ZE8D5CMPJPRWT6S4HM56LPF" hidden="1">#REF!</definedName>
    <definedName name="BExF76FV8SF7AJK7B35AL7VTZF6D" localSheetId="20" hidden="1">#REF!</definedName>
    <definedName name="BExF76FV8SF7AJK7B35AL7VTZF6D" hidden="1">#REF!</definedName>
    <definedName name="BExF7EOIMC1OYL1N7835KGOI0FIZ" localSheetId="20" hidden="1">#REF!</definedName>
    <definedName name="BExF7EOIMC1OYL1N7835KGOI0FIZ" hidden="1">#REF!</definedName>
    <definedName name="BExF7K88K7ASGV6RAOAGH52G04VR" localSheetId="20" hidden="1">#REF!</definedName>
    <definedName name="BExF7K88K7ASGV6RAOAGH52G04VR" hidden="1">#REF!</definedName>
    <definedName name="BExF7OVDRP3LHNAF2CX4V84CKKIR" localSheetId="20" hidden="1">#REF!</definedName>
    <definedName name="BExF7OVDRP3LHNAF2CX4V84CKKIR" hidden="1">#REF!</definedName>
    <definedName name="BExF7QO41X2A2SL8UXDNP99GY7U9" localSheetId="20" hidden="1">#REF!</definedName>
    <definedName name="BExF7QO41X2A2SL8UXDNP99GY7U9" hidden="1">#REF!</definedName>
    <definedName name="BExF7R9OJ83YUOQJTFS47QJFPBA6" localSheetId="20" hidden="1">#REF!</definedName>
    <definedName name="BExF7R9OJ83YUOQJTFS47QJFPBA6" hidden="1">#REF!</definedName>
    <definedName name="BExF7WD56YB3STK93BIQP3486ZEI" localSheetId="20" hidden="1">#REF!</definedName>
    <definedName name="BExF7WD56YB3STK93BIQP3486ZEI" hidden="1">#REF!</definedName>
    <definedName name="BExF80K6MCUWS9W99VRNYEN44QQZ" localSheetId="20" hidden="1">#REF!</definedName>
    <definedName name="BExF80K6MCUWS9W99VRNYEN44QQZ" hidden="1">#REF!</definedName>
    <definedName name="BExF81GI8B8WBHXFTET68A9358BR" localSheetId="20" hidden="1">#REF!</definedName>
    <definedName name="BExF81GI8B8WBHXFTET68A9358BR" hidden="1">#REF!</definedName>
    <definedName name="BExF87GAYMXKMUTK8SVUQ03Q8QZR" localSheetId="20" hidden="1">#REF!</definedName>
    <definedName name="BExF87GAYMXKMUTK8SVUQ03Q8QZR" hidden="1">#REF!</definedName>
    <definedName name="BExGKVQARCQ9KIFMMXBXEKHDTREN" localSheetId="9" hidden="1">'[60]10.08.5 - 2008 Capital - TDBU'!#REF!</definedName>
    <definedName name="BExGKVQARCQ9KIFMMXBXEKHDTREN" localSheetId="20" hidden="1">'[61]10.08.5 - 2008 Capital - TDBU'!#REF!</definedName>
    <definedName name="BExGKVQARCQ9KIFMMXBXEKHDTREN" hidden="1">'[61]10.08.5 - 2008 Capital - TDBU'!#REF!</definedName>
    <definedName name="BExGL97US0Y3KXXASUTVR26XLT70" localSheetId="15" hidden="1">#REF!</definedName>
    <definedName name="BExGL97US0Y3KXXASUTVR26XLT70" localSheetId="16" hidden="1">#REF!</definedName>
    <definedName name="BExGL97US0Y3KXXASUTVR26XLT70" localSheetId="17" hidden="1">#REF!</definedName>
    <definedName name="BExGL97US0Y3KXXASUTVR26XLT70" localSheetId="20" hidden="1">#REF!</definedName>
    <definedName name="BExGL97US0Y3KXXASUTVR26XLT70" hidden="1">#REF!</definedName>
    <definedName name="BExGLA47VYPH5Q19X9DS7CT55B4I" localSheetId="17" hidden="1">#REF!</definedName>
    <definedName name="BExGLA47VYPH5Q19X9DS7CT55B4I" localSheetId="20" hidden="1">#REF!</definedName>
    <definedName name="BExGLA47VYPH5Q19X9DS7CT55B4I" hidden="1">#REF!</definedName>
    <definedName name="BExGLC7R4C33RO0PID97ZPPVCW4M" localSheetId="17" hidden="1">#REF!</definedName>
    <definedName name="BExGLC7R4C33RO0PID97ZPPVCW4M" localSheetId="20" hidden="1">#REF!</definedName>
    <definedName name="BExGLC7R4C33RO0PID97ZPPVCW4M" hidden="1">#REF!</definedName>
    <definedName name="BExGLFIF7HCFSHNQHKEV6RY0WCO3" localSheetId="20" hidden="1">#REF!</definedName>
    <definedName name="BExGLFIF7HCFSHNQHKEV6RY0WCO3" hidden="1">#REF!</definedName>
    <definedName name="BExGLTARRL0J772UD2TXEYAVPY6E" localSheetId="20" hidden="1">#REF!</definedName>
    <definedName name="BExGLTARRL0J772UD2TXEYAVPY6E" hidden="1">#REF!</definedName>
    <definedName name="BExGLVP1IU8K5A8J1340XFMYPR88" localSheetId="20" hidden="1">#REF!</definedName>
    <definedName name="BExGLVP1IU8K5A8J1340XFMYPR88" hidden="1">#REF!</definedName>
    <definedName name="BExGLX716Z4UBZVUK6LS4LCBZ8EV" localSheetId="20" hidden="1">#REF!</definedName>
    <definedName name="BExGLX716Z4UBZVUK6LS4LCBZ8EV" hidden="1">#REF!</definedName>
    <definedName name="BExGLYE6RZTAAWHJBG2QFJPTDS2Q" localSheetId="20" hidden="1">#REF!</definedName>
    <definedName name="BExGLYE6RZTAAWHJBG2QFJPTDS2Q" hidden="1">#REF!</definedName>
    <definedName name="BExGM4DZ65OAQP7MA4LN6QMYZOFF" localSheetId="20" hidden="1">#REF!</definedName>
    <definedName name="BExGM4DZ65OAQP7MA4LN6QMYZOFF" hidden="1">#REF!</definedName>
    <definedName name="BExGMCXCWEC9XNUOEMZ61TMI6CUO" localSheetId="20" hidden="1">#REF!</definedName>
    <definedName name="BExGMCXCWEC9XNUOEMZ61TMI6CUO" hidden="1">#REF!</definedName>
    <definedName name="BExGMJDGIH0MEPC2TUSFUCY2ROTB" localSheetId="20" hidden="1">#REF!</definedName>
    <definedName name="BExGMJDGIH0MEPC2TUSFUCY2ROTB" hidden="1">#REF!</definedName>
    <definedName name="BExGMKPW2HPKN0M0XKF3AZ8YP0D6" localSheetId="20" hidden="1">#REF!</definedName>
    <definedName name="BExGMKPW2HPKN0M0XKF3AZ8YP0D6" hidden="1">#REF!</definedName>
    <definedName name="BExGMP2F175LGL6QVSJGP6GKYHHA" localSheetId="20" hidden="1">#REF!</definedName>
    <definedName name="BExGMP2F175LGL6QVSJGP6GKYHHA" hidden="1">#REF!</definedName>
    <definedName name="BExGMPIIP8GKML2VVA8OEFL43NCS" localSheetId="20" hidden="1">#REF!</definedName>
    <definedName name="BExGMPIIP8GKML2VVA8OEFL43NCS" hidden="1">#REF!</definedName>
    <definedName name="BExGMZ3SRIXLXMWBVOXXV3M4U4YL" localSheetId="20" hidden="1">#REF!</definedName>
    <definedName name="BExGMZ3SRIXLXMWBVOXXV3M4U4YL" hidden="1">#REF!</definedName>
    <definedName name="BExGMZ3UBN48IXU1ZEFYECEMZ1IM" localSheetId="20" hidden="1">#REF!</definedName>
    <definedName name="BExGMZ3UBN48IXU1ZEFYECEMZ1IM" hidden="1">#REF!</definedName>
    <definedName name="BExGN4I0QATXNZCLZJM1KH1OIJQH" localSheetId="20" hidden="1">#REF!</definedName>
    <definedName name="BExGN4I0QATXNZCLZJM1KH1OIJQH" hidden="1">#REF!</definedName>
    <definedName name="BExGN7SOVSLKC6I1KE8PWWP0JN74" localSheetId="20" hidden="1">#REF!</definedName>
    <definedName name="BExGN7SOVSLKC6I1KE8PWWP0JN74" hidden="1">#REF!</definedName>
    <definedName name="BExGN9FZ2RWCMSY1YOBJKZMNIM9R" localSheetId="20" hidden="1">#REF!</definedName>
    <definedName name="BExGN9FZ2RWCMSY1YOBJKZMNIM9R" hidden="1">#REF!</definedName>
    <definedName name="BExGNDSIMTHOCXXG6QOGR6DA8SGG" localSheetId="20" hidden="1">#REF!</definedName>
    <definedName name="BExGNDSIMTHOCXXG6QOGR6DA8SGG" hidden="1">#REF!</definedName>
    <definedName name="BExGNG6TCN1ZSYO3FQ0I1CHBMQSK" localSheetId="20" hidden="1">#REF!</definedName>
    <definedName name="BExGNG6TCN1ZSYO3FQ0I1CHBMQSK" hidden="1">#REF!</definedName>
    <definedName name="BExGNN2YQ9BDAZXT2GLCSAPXKIM7" localSheetId="20" hidden="1">#REF!</definedName>
    <definedName name="BExGNN2YQ9BDAZXT2GLCSAPXKIM7" hidden="1">#REF!</definedName>
    <definedName name="BExGNSS0CKRPKHO25R3TDBEL2NHX" localSheetId="20" hidden="1">#REF!</definedName>
    <definedName name="BExGNSS0CKRPKHO25R3TDBEL2NHX" hidden="1">#REF!</definedName>
    <definedName name="BExGNYH0MO8NOVS85L15G0RWX4GW" localSheetId="20" hidden="1">#REF!</definedName>
    <definedName name="BExGNYH0MO8NOVS85L15G0RWX4GW" hidden="1">#REF!</definedName>
    <definedName name="BExGNZO44DEG8CGIDYSEGDUQ531R" localSheetId="20" hidden="1">#REF!</definedName>
    <definedName name="BExGNZO44DEG8CGIDYSEGDUQ531R" hidden="1">#REF!</definedName>
    <definedName name="BExGO2O0V6UYDY26AX8OSN72F77N" localSheetId="20" hidden="1">#REF!</definedName>
    <definedName name="BExGO2O0V6UYDY26AX8OSN72F77N" hidden="1">#REF!</definedName>
    <definedName name="BExGO2YUBOVLYHY1QSIHRE1KLAFV" localSheetId="20" hidden="1">#REF!</definedName>
    <definedName name="BExGO2YUBOVLYHY1QSIHRE1KLAFV" hidden="1">#REF!</definedName>
    <definedName name="BExGO70E2O70LF46V8T26YFPL4V8" localSheetId="20" hidden="1">#REF!</definedName>
    <definedName name="BExGO70E2O70LF46V8T26YFPL4V8" hidden="1">#REF!</definedName>
    <definedName name="BExGO93Y9EAR1NQIAT7U7P8UVVPK" localSheetId="9" hidden="1">'[60]10.08.4 -2008 Capital'!#REF!</definedName>
    <definedName name="BExGO93Y9EAR1NQIAT7U7P8UVVPK" localSheetId="20" hidden="1">'[61]10.08.4 -2008 Capital'!#REF!</definedName>
    <definedName name="BExGO93Y9EAR1NQIAT7U7P8UVVPK" hidden="1">'[61]10.08.4 -2008 Capital'!#REF!</definedName>
    <definedName name="BExGOB25QJMQCQE76MRW9X58OIOO" localSheetId="15" hidden="1">#REF!</definedName>
    <definedName name="BExGOB25QJMQCQE76MRW9X58OIOO" localSheetId="16" hidden="1">#REF!</definedName>
    <definedName name="BExGOB25QJMQCQE76MRW9X58OIOO" localSheetId="17" hidden="1">#REF!</definedName>
    <definedName name="BExGOB25QJMQCQE76MRW9X58OIOO" localSheetId="20" hidden="1">#REF!</definedName>
    <definedName name="BExGOB25QJMQCQE76MRW9X58OIOO" hidden="1">#REF!</definedName>
    <definedName name="BExGOD5OOOBUBIMGTY10CMMLMXNN" localSheetId="17" hidden="1">#REF!</definedName>
    <definedName name="BExGOD5OOOBUBIMGTY10CMMLMXNN" localSheetId="20" hidden="1">#REF!</definedName>
    <definedName name="BExGOD5OOOBUBIMGTY10CMMLMXNN" hidden="1">#REF!</definedName>
    <definedName name="BExGODAZKJ9EXMQZNQR5YDBSS525" localSheetId="17" hidden="1">#REF!</definedName>
    <definedName name="BExGODAZKJ9EXMQZNQR5YDBSS525" localSheetId="20" hidden="1">#REF!</definedName>
    <definedName name="BExGODAZKJ9EXMQZNQR5YDBSS525" hidden="1">#REF!</definedName>
    <definedName name="BExGODR8ZSMUC11I56QHSZ686XV5" localSheetId="20" hidden="1">#REF!</definedName>
    <definedName name="BExGODR8ZSMUC11I56QHSZ686XV5" hidden="1">#REF!</definedName>
    <definedName name="BExGOT6UXUX5FVTAYL9SOBZ1D0II" localSheetId="20" hidden="1">#REF!</definedName>
    <definedName name="BExGOT6UXUX5FVTAYL9SOBZ1D0II" hidden="1">#REF!</definedName>
    <definedName name="BExGOXJDHUDPDT8I8IVGVW9J0R5Q" localSheetId="20" hidden="1">#REF!</definedName>
    <definedName name="BExGOXJDHUDPDT8I8IVGVW9J0R5Q" hidden="1">#REF!</definedName>
    <definedName name="BExGP3TT3CY5VYQJQ82YO0NMENH1" localSheetId="20" hidden="1">#REF!</definedName>
    <definedName name="BExGP3TT3CY5VYQJQ82YO0NMENH1" hidden="1">#REF!</definedName>
    <definedName name="BExGPHGT5KDOCMV2EFS4OVKTWBRD" localSheetId="20" hidden="1">#REF!</definedName>
    <definedName name="BExGPHGT5KDOCMV2EFS4OVKTWBRD" hidden="1">#REF!</definedName>
    <definedName name="BExGPID72Y4Y619LWASUQZKZHJNC" localSheetId="20" hidden="1">#REF!</definedName>
    <definedName name="BExGPID72Y4Y619LWASUQZKZHJNC" hidden="1">#REF!</definedName>
    <definedName name="BExGPPENQIANVGLVQJ77DK5JPRTB" localSheetId="20" hidden="1">#REF!</definedName>
    <definedName name="BExGPPENQIANVGLVQJ77DK5JPRTB" hidden="1">#REF!</definedName>
    <definedName name="BExGQ1ZU4967P72AHF4V1D0FOL5C" localSheetId="20" hidden="1">#REF!</definedName>
    <definedName name="BExGQ1ZU4967P72AHF4V1D0FOL5C" hidden="1">#REF!</definedName>
    <definedName name="BExGQ36ZOMR9GV8T05M605MMOY3Y" localSheetId="20" hidden="1">#REF!</definedName>
    <definedName name="BExGQ36ZOMR9GV8T05M605MMOY3Y" hidden="1">#REF!</definedName>
    <definedName name="BExGQ4E4XWZBZNG82O3F6S3IX0UD" localSheetId="20" hidden="1">#REF!</definedName>
    <definedName name="BExGQ4E4XWZBZNG82O3F6S3IX0UD" hidden="1">#REF!</definedName>
    <definedName name="BExGQ61DTJ0SBFMDFBAK3XZ9O0ZO" localSheetId="20" hidden="1">#REF!</definedName>
    <definedName name="BExGQ61DTJ0SBFMDFBAK3XZ9O0ZO" hidden="1">#REF!</definedName>
    <definedName name="BExGQ6SG9XEOD0VMBAR22YPZWSTA" localSheetId="20" hidden="1">#REF!</definedName>
    <definedName name="BExGQ6SG9XEOD0VMBAR22YPZWSTA" hidden="1">#REF!</definedName>
    <definedName name="BExGQGJ1A7LNZUS8QSMOG8UNGLMK" localSheetId="20" hidden="1">#REF!</definedName>
    <definedName name="BExGQGJ1A7LNZUS8QSMOG8UNGLMK" hidden="1">#REF!</definedName>
    <definedName name="BExGQNPYSR0588CMPYC6F4KV9EDE" localSheetId="9" hidden="1">'[60]10.08.5 - 2008 Capital - TDBU'!#REF!</definedName>
    <definedName name="BExGQNPYSR0588CMPYC6F4KV9EDE" localSheetId="20" hidden="1">'[61]10.08.5 - 2008 Capital - TDBU'!#REF!</definedName>
    <definedName name="BExGQNPYSR0588CMPYC6F4KV9EDE" hidden="1">'[61]10.08.5 - 2008 Capital - TDBU'!#REF!</definedName>
    <definedName name="BExGQPO7ENFEQC0NC6MC9OZR2LHY" localSheetId="15" hidden="1">#REF!</definedName>
    <definedName name="BExGQPO7ENFEQC0NC6MC9OZR2LHY" localSheetId="16" hidden="1">#REF!</definedName>
    <definedName name="BExGQPO7ENFEQC0NC6MC9OZR2LHY" localSheetId="17" hidden="1">#REF!</definedName>
    <definedName name="BExGQPO7ENFEQC0NC6MC9OZR2LHY" localSheetId="20" hidden="1">#REF!</definedName>
    <definedName name="BExGQPO7ENFEQC0NC6MC9OZR2LHY" hidden="1">#REF!</definedName>
    <definedName name="BExGQX0H4EZMXBJTKJJE4ICJWN5O" localSheetId="17" hidden="1">#REF!</definedName>
    <definedName name="BExGQX0H4EZMXBJTKJJE4ICJWN5O" localSheetId="20" hidden="1">#REF!</definedName>
    <definedName name="BExGQX0H4EZMXBJTKJJE4ICJWN5O" hidden="1">#REF!</definedName>
    <definedName name="BExGR4CW3WRIID17GGX4MI9ZDHFE" localSheetId="17" hidden="1">#REF!</definedName>
    <definedName name="BExGR4CW3WRIID17GGX4MI9ZDHFE" localSheetId="20" hidden="1">#REF!</definedName>
    <definedName name="BExGR4CW3WRIID17GGX4MI9ZDHFE" hidden="1">#REF!</definedName>
    <definedName name="BExGR65GJX27MU2OL6NI5PB8XVB4" localSheetId="20" hidden="1">#REF!</definedName>
    <definedName name="BExGR65GJX27MU2OL6NI5PB8XVB4" hidden="1">#REF!</definedName>
    <definedName name="BExGR6LQ97HETGS3CT96L4IK0JSH" localSheetId="20" hidden="1">#REF!</definedName>
    <definedName name="BExGR6LQ97HETGS3CT96L4IK0JSH" hidden="1">#REF!</definedName>
    <definedName name="BExGR9ATP2LVT7B9OCPSLJ11H9SX" localSheetId="20" hidden="1">#REF!</definedName>
    <definedName name="BExGR9ATP2LVT7B9OCPSLJ11H9SX" hidden="1">#REF!</definedName>
    <definedName name="BExGRAY9F658TSUK4B5X7SAIOYT9" localSheetId="20" hidden="1">#REF!</definedName>
    <definedName name="BExGRAY9F658TSUK4B5X7SAIOYT9" hidden="1">#REF!</definedName>
    <definedName name="BExGRD74EJWS14SU2OOJCGK9X1W7" localSheetId="20" hidden="1">#REF!</definedName>
    <definedName name="BExGRD74EJWS14SU2OOJCGK9X1W7" hidden="1">#REF!</definedName>
    <definedName name="BExGrid1">#REF!</definedName>
    <definedName name="BExGROQL61G1JF22224SED98B361" localSheetId="20" hidden="1">#REF!</definedName>
    <definedName name="BExGROQL61G1JF22224SED98B361" hidden="1">#REF!</definedName>
    <definedName name="BExGRUKVVKDL8483WI70VN2QZDGD" localSheetId="20" hidden="1">#REF!</definedName>
    <definedName name="BExGRUKVVKDL8483WI70VN2QZDGD" hidden="1">#REF!</definedName>
    <definedName name="BExGRW2VUL2RYAVBES5DLY6VH9EK" localSheetId="20" hidden="1">#REF!</definedName>
    <definedName name="BExGRW2VUL2RYAVBES5DLY6VH9EK" hidden="1">#REF!</definedName>
    <definedName name="BExGS2IWR5DUNJ1U9PAKIV8CMBNI" localSheetId="20" hidden="1">#REF!</definedName>
    <definedName name="BExGS2IWR5DUNJ1U9PAKIV8CMBNI" hidden="1">#REF!</definedName>
    <definedName name="BExGS39S7AWXR3SMHER030GA9FHE" localSheetId="20" hidden="1">#REF!</definedName>
    <definedName name="BExGS39S7AWXR3SMHER030GA9FHE" hidden="1">#REF!</definedName>
    <definedName name="BExGS69P9FFTEOPDS0MWFKF45G47" localSheetId="20" hidden="1">#REF!</definedName>
    <definedName name="BExGS69P9FFTEOPDS0MWFKF45G47" hidden="1">#REF!</definedName>
    <definedName name="BExGS6F1JFHM5MUJ1RFO50WP6D05" localSheetId="20" hidden="1">#REF!</definedName>
    <definedName name="BExGS6F1JFHM5MUJ1RFO50WP6D05" hidden="1">#REF!</definedName>
    <definedName name="BExGSA5YB5ZGE4NHDVCZ55TQAJTL" localSheetId="20" hidden="1">#REF!</definedName>
    <definedName name="BExGSA5YB5ZGE4NHDVCZ55TQAJTL" hidden="1">#REF!</definedName>
    <definedName name="BExGSCEUCQQVDEEKWJ677QTGUVTE" localSheetId="20" hidden="1">#REF!</definedName>
    <definedName name="BExGSCEUCQQVDEEKWJ677QTGUVTE" hidden="1">#REF!</definedName>
    <definedName name="BExGSCKA06Y0QKMK697YEVLEA9FY" localSheetId="20" hidden="1">#REF!</definedName>
    <definedName name="BExGSCKA06Y0QKMK697YEVLEA9FY" hidden="1">#REF!</definedName>
    <definedName name="BExGSJWJN6NORKNRWIN4W0MANCAV" localSheetId="20" hidden="1">#REF!</definedName>
    <definedName name="BExGSJWJN6NORKNRWIN4W0MANCAV" hidden="1">#REF!</definedName>
    <definedName name="BExGSQY65LH1PCKKM5WHDW83F35O" localSheetId="20" hidden="1">#REF!</definedName>
    <definedName name="BExGSQY65LH1PCKKM5WHDW83F35O" hidden="1">#REF!</definedName>
    <definedName name="BExGSSW8N9A0O48I1Z0M4ZIIXNTV" localSheetId="20" hidden="1">#REF!</definedName>
    <definedName name="BExGSSW8N9A0O48I1Z0M4ZIIXNTV" hidden="1">#REF!</definedName>
    <definedName name="BExGSYW1GKISF0PMUAK3XJK9PEW9" localSheetId="20" hidden="1">#REF!</definedName>
    <definedName name="BExGSYW1GKISF0PMUAK3XJK9PEW9" hidden="1">#REF!</definedName>
    <definedName name="BExGSZCAQHVWXD4N87N0EW2W1JGB" localSheetId="20" hidden="1">#REF!</definedName>
    <definedName name="BExGSZCAQHVWXD4N87N0EW2W1JGB" hidden="1">#REF!</definedName>
    <definedName name="BExGT0DZJB6LSF6L693UUB9EY1VQ" localSheetId="20" hidden="1">#REF!</definedName>
    <definedName name="BExGT0DZJB6LSF6L693UUB9EY1VQ" hidden="1">#REF!</definedName>
    <definedName name="BExGTGVFIF8HOQXR54SK065A8M4K" localSheetId="20" hidden="1">#REF!</definedName>
    <definedName name="BExGTGVFIF8HOQXR54SK065A8M4K" hidden="1">#REF!</definedName>
    <definedName name="BExGTHRSN7OEWMFAXSHGKS2ECVLO" localSheetId="20" hidden="1">#REF!</definedName>
    <definedName name="BExGTHRSN7OEWMFAXSHGKS2ECVLO" hidden="1">#REF!</definedName>
    <definedName name="BExGTIYX3OWPIINOGY1E4QQYSKHP" localSheetId="20" hidden="1">#REF!</definedName>
    <definedName name="BExGTIYX3OWPIINOGY1E4QQYSKHP" hidden="1">#REF!</definedName>
    <definedName name="BExGTKGUN0KUU3C0RL2LK98D8MEK" localSheetId="20" hidden="1">#REF!</definedName>
    <definedName name="BExGTKGUN0KUU3C0RL2LK98D8MEK" hidden="1">#REF!</definedName>
    <definedName name="BExGTTWOFVNMXRUNAMNODBN7I5RE" localSheetId="20" hidden="1">#REF!</definedName>
    <definedName name="BExGTTWOFVNMXRUNAMNODBN7I5RE" hidden="1">#REF!</definedName>
    <definedName name="BExGTZ046J7VMUG4YPKFN2K8TWB7" localSheetId="20" hidden="1">#REF!</definedName>
    <definedName name="BExGTZ046J7VMUG4YPKFN2K8TWB7" hidden="1">#REF!</definedName>
    <definedName name="BExGU1JWSVXPWIF3A5PN098ST2ZB" localSheetId="20" hidden="1">#REF!</definedName>
    <definedName name="BExGU1JWSVXPWIF3A5PN098ST2ZB" hidden="1">#REF!</definedName>
    <definedName name="BExGU2G9OPRZRIU9YGF6NX9FUW0J" localSheetId="20" hidden="1">#REF!</definedName>
    <definedName name="BExGU2G9OPRZRIU9YGF6NX9FUW0J" hidden="1">#REF!</definedName>
    <definedName name="BExGU6HTKLRZO8UOI3DTAM5RFDBA" localSheetId="20" hidden="1">#REF!</definedName>
    <definedName name="BExGU6HTKLRZO8UOI3DTAM5RFDBA" hidden="1">#REF!</definedName>
    <definedName name="BExGUDDZXFFQHAF4UZF8ZB1HO7H6" localSheetId="20" hidden="1">#REF!</definedName>
    <definedName name="BExGUDDZXFFQHAF4UZF8ZB1HO7H6" hidden="1">#REF!</definedName>
    <definedName name="BExGUIBXBRHGM97ZX6GBA4ZDQ79C" localSheetId="20" hidden="1">#REF!</definedName>
    <definedName name="BExGUIBXBRHGM97ZX6GBA4ZDQ79C" hidden="1">#REF!</definedName>
    <definedName name="BExGUM8D91UNPCOO4TKP9FGX85TF" localSheetId="20" hidden="1">#REF!</definedName>
    <definedName name="BExGUM8D91UNPCOO4TKP9FGX85TF" hidden="1">#REF!</definedName>
    <definedName name="BExGUPZ6NZ68L2EDDWJAMBIUVHKZ" localSheetId="20" hidden="1">#REF!</definedName>
    <definedName name="BExGUPZ6NZ68L2EDDWJAMBIUVHKZ" hidden="1">#REF!</definedName>
    <definedName name="BExGUQF9N9FKI7S0H30WUAEB5LPD" localSheetId="20" hidden="1">#REF!</definedName>
    <definedName name="BExGUQF9N9FKI7S0H30WUAEB5LPD" hidden="1">#REF!</definedName>
    <definedName name="BExGUR6BA03XPBK60SQUW197GJ5X" localSheetId="20" hidden="1">#REF!</definedName>
    <definedName name="BExGUR6BA03XPBK60SQUW197GJ5X" hidden="1">#REF!</definedName>
    <definedName name="BExGUVIP60TA4B7X2PFGMBFUSKGX" localSheetId="20" hidden="1">#REF!</definedName>
    <definedName name="BExGUVIP60TA4B7X2PFGMBFUSKGX" hidden="1">#REF!</definedName>
    <definedName name="BExGUZKF06F209XL1IZWVJEQ82EE" localSheetId="20" hidden="1">#REF!</definedName>
    <definedName name="BExGUZKF06F209XL1IZWVJEQ82EE" hidden="1">#REF!</definedName>
    <definedName name="BExGV2EVT380QHD4AP2RL9MR8L5L" localSheetId="20" hidden="1">#REF!</definedName>
    <definedName name="BExGV2EVT380QHD4AP2RL9MR8L5L" hidden="1">#REF!</definedName>
    <definedName name="BExGVLQV4WLYED6UCM4VDJMDIODS" localSheetId="20" hidden="1">#REF!</definedName>
    <definedName name="BExGVLQV4WLYED6UCM4VDJMDIODS" hidden="1">#REF!</definedName>
    <definedName name="BExGVQE1PH4Q46QUDV9GXTDJHSBP" localSheetId="20" hidden="1">#REF!</definedName>
    <definedName name="BExGVQE1PH4Q46QUDV9GXTDJHSBP" hidden="1">#REF!</definedName>
    <definedName name="BExGVQUBBCND7N6N8UAFSJ3XMO2K" localSheetId="20" hidden="1">#REF!</definedName>
    <definedName name="BExGVQUBBCND7N6N8UAFSJ3XMO2K" hidden="1">#REF!</definedName>
    <definedName name="BExGVV6OOLDQ3TXZK51TTF3YX0WN" localSheetId="20" hidden="1">#REF!</definedName>
    <definedName name="BExGVV6OOLDQ3TXZK51TTF3YX0WN" hidden="1">#REF!</definedName>
    <definedName name="BExGW0KVS7U0C87XFZ78QW991IEV" localSheetId="20" hidden="1">#REF!</definedName>
    <definedName name="BExGW0KVS7U0C87XFZ78QW991IEV" hidden="1">#REF!</definedName>
    <definedName name="BExGW2Z7AMPG6H9EXA9ML6EZVGGA" localSheetId="20" hidden="1">#REF!</definedName>
    <definedName name="BExGW2Z7AMPG6H9EXA9ML6EZVGGA" hidden="1">#REF!</definedName>
    <definedName name="BExGW4XE5DHK7GOPYX8TT51CSG15" localSheetId="20" hidden="1">#REF!</definedName>
    <definedName name="BExGW4XE5DHK7GOPYX8TT51CSG15" hidden="1">#REF!</definedName>
    <definedName name="BExGW5Z3L0OX08J99L459WM06JKA" localSheetId="20" hidden="1">#REF!</definedName>
    <definedName name="BExGW5Z3L0OX08J99L459WM06JKA" hidden="1">#REF!</definedName>
    <definedName name="BExGWABG5VT5XO1A196RK61AXA8C" localSheetId="20" hidden="1">#REF!</definedName>
    <definedName name="BExGWABG5VT5XO1A196RK61AXA8C" hidden="1">#REF!</definedName>
    <definedName name="BExGWE2ENPKKCYNRTQY1QKPWFLXM" localSheetId="20" hidden="1">#REF!</definedName>
    <definedName name="BExGWE2ENPKKCYNRTQY1QKPWFLXM" hidden="1">#REF!</definedName>
    <definedName name="BExGWEO0JDG84NYLEAV5NSOAGMJZ" localSheetId="20" hidden="1">#REF!</definedName>
    <definedName name="BExGWEO0JDG84NYLEAV5NSOAGMJZ" hidden="1">#REF!</definedName>
    <definedName name="BExGWK7JDSL1M5WZ40HT9QXFJ1EM" localSheetId="20" hidden="1">#REF!</definedName>
    <definedName name="BExGWK7JDSL1M5WZ40HT9QXFJ1EM" hidden="1">#REF!</definedName>
    <definedName name="BExGWLEOC70Z8QAJTPT2PDHTNM4L" localSheetId="20" hidden="1">#REF!</definedName>
    <definedName name="BExGWLEOC70Z8QAJTPT2PDHTNM4L" hidden="1">#REF!</definedName>
    <definedName name="BExGWNCXLCRTLBVMTXYJ5PHQI6SS" localSheetId="20" hidden="1">#REF!</definedName>
    <definedName name="BExGWNCXLCRTLBVMTXYJ5PHQI6SS" hidden="1">#REF!</definedName>
    <definedName name="BExGWTI0YD2LF2C6MIF0OB6ZIWO7" localSheetId="20" hidden="1">#REF!</definedName>
    <definedName name="BExGWTI0YD2LF2C6MIF0OB6ZIWO7" hidden="1">#REF!</definedName>
    <definedName name="BExGX6U988MCFIGDA1282F92U9AA" localSheetId="20" hidden="1">#REF!</definedName>
    <definedName name="BExGX6U988MCFIGDA1282F92U9AA" hidden="1">#REF!</definedName>
    <definedName name="BExGX7FTB1CKAT5HUW6H531FIY6I" localSheetId="20" hidden="1">#REF!</definedName>
    <definedName name="BExGX7FTB1CKAT5HUW6H531FIY6I" hidden="1">#REF!</definedName>
    <definedName name="BExGX9DVACJQIZ4GH6YAD2A7F70O" localSheetId="20" hidden="1">#REF!</definedName>
    <definedName name="BExGX9DVACJQIZ4GH6YAD2A7F70O" hidden="1">#REF!</definedName>
    <definedName name="BExGXDVP2S2Y8Z8Q43I78RCIK3DD" localSheetId="20" hidden="1">#REF!</definedName>
    <definedName name="BExGXDVP2S2Y8Z8Q43I78RCIK3DD" hidden="1">#REF!</definedName>
    <definedName name="BExGXJ9W5JU7TT9S0BKL5Y6VVB39" localSheetId="20" hidden="1">#REF!</definedName>
    <definedName name="BExGXJ9W5JU7TT9S0BKL5Y6VVB39" hidden="1">#REF!</definedName>
    <definedName name="BExGXR7QM0F3N9OYEG8V5BZ8X5WD" localSheetId="20" hidden="1">#REF!</definedName>
    <definedName name="BExGXR7QM0F3N9OYEG8V5BZ8X5WD" hidden="1">#REF!</definedName>
    <definedName name="BExGXWB73RJ4BASBQTQ8EY0EC1EB" localSheetId="20" hidden="1">#REF!</definedName>
    <definedName name="BExGXWB73RJ4BASBQTQ8EY0EC1EB" hidden="1">#REF!</definedName>
    <definedName name="BExGXZ0ABB43C7SMRKZHWOSU9EQX" localSheetId="20" hidden="1">#REF!</definedName>
    <definedName name="BExGXZ0ABB43C7SMRKZHWOSU9EQX" hidden="1">#REF!</definedName>
    <definedName name="BExGY6SU3SYVCJ3AG2ITY59SAZ5A" localSheetId="20" hidden="1">#REF!</definedName>
    <definedName name="BExGY6SU3SYVCJ3AG2ITY59SAZ5A" hidden="1">#REF!</definedName>
    <definedName name="BExGY6YA4P5KMY2VHT0DYK3YTFAX" localSheetId="20" hidden="1">#REF!</definedName>
    <definedName name="BExGY6YA4P5KMY2VHT0DYK3YTFAX" hidden="1">#REF!</definedName>
    <definedName name="BExGY8G88PVVRYHPHRPJZFSX6HSC" localSheetId="20" hidden="1">#REF!</definedName>
    <definedName name="BExGY8G88PVVRYHPHRPJZFSX6HSC" hidden="1">#REF!</definedName>
    <definedName name="BExGYC718HTZ80PNKYPVIYGRJVF6" localSheetId="20" hidden="1">#REF!</definedName>
    <definedName name="BExGYC718HTZ80PNKYPVIYGRJVF6" hidden="1">#REF!</definedName>
    <definedName name="BExGYCNATXZY2FID93B17YWIPPRD" localSheetId="20" hidden="1">#REF!</definedName>
    <definedName name="BExGYCNATXZY2FID93B17YWIPPRD" hidden="1">#REF!</definedName>
    <definedName name="BExGYGJJJ3BBCQAOA51WHP01HN73" localSheetId="20" hidden="1">#REF!</definedName>
    <definedName name="BExGYGJJJ3BBCQAOA51WHP01HN73" hidden="1">#REF!</definedName>
    <definedName name="BExGYM8ENAT3UBFMSYCXQG8WWNVD" localSheetId="20" hidden="1">#REF!</definedName>
    <definedName name="BExGYM8ENAT3UBFMSYCXQG8WWNVD" hidden="1">#REF!</definedName>
    <definedName name="BExGYMZGRR1O4VFUEQP4FPY9SFY6" localSheetId="20" hidden="1">#REF!</definedName>
    <definedName name="BExGYMZGRR1O4VFUEQP4FPY9SFY6" hidden="1">#REF!</definedName>
    <definedName name="BExGYOS6TV2C72PLRFU8RP1I58GY" localSheetId="20" hidden="1">#REF!</definedName>
    <definedName name="BExGYOS6TV2C72PLRFU8RP1I58GY" hidden="1">#REF!</definedName>
    <definedName name="BExGZ7NXZ0IBS44C2NZ9VMD6T6K2" localSheetId="20" hidden="1">#REF!</definedName>
    <definedName name="BExGZ7NXZ0IBS44C2NZ9VMD6T6K2" hidden="1">#REF!</definedName>
    <definedName name="BExGZJ78ZWZCVHZ3BKEKFJZ6MAEO" localSheetId="20" hidden="1">#REF!</definedName>
    <definedName name="BExGZJ78ZWZCVHZ3BKEKFJZ6MAEO" hidden="1">#REF!</definedName>
    <definedName name="BExGZOLH2QV73J3M9IWDDPA62TP4" localSheetId="20" hidden="1">#REF!</definedName>
    <definedName name="BExGZOLH2QV73J3M9IWDDPA62TP4" hidden="1">#REF!</definedName>
    <definedName name="BExGZP1PWGFKVVVN4YDIS22DZPCR" localSheetId="20" hidden="1">#REF!</definedName>
    <definedName name="BExGZP1PWGFKVVVN4YDIS22DZPCR" hidden="1">#REF!</definedName>
    <definedName name="BExGZTE5G7WSV7TYWM2Q9FW7YZUN" localSheetId="20" hidden="1">#REF!</definedName>
    <definedName name="BExGZTE5G7WSV7TYWM2Q9FW7YZUN" hidden="1">#REF!</definedName>
    <definedName name="BExH00L21GZX5YJJGVMOAWBERLP5" localSheetId="20" hidden="1">#REF!</definedName>
    <definedName name="BExH00L21GZX5YJJGVMOAWBERLP5" hidden="1">#REF!</definedName>
    <definedName name="BExH02ZD6VAY1KQLAQYBBI6WWIZB" localSheetId="20" hidden="1">#REF!</definedName>
    <definedName name="BExH02ZD6VAY1KQLAQYBBI6WWIZB" hidden="1">#REF!</definedName>
    <definedName name="BExH08Z6LQCGGSGSAILMHX4X7JMD" localSheetId="20" hidden="1">#REF!</definedName>
    <definedName name="BExH08Z6LQCGGSGSAILMHX4X7JMD" hidden="1">#REF!</definedName>
    <definedName name="BExH0BTMHS9M9C5JSOE1DK83LRCJ" localSheetId="20" hidden="1">#REF!</definedName>
    <definedName name="BExH0BTMHS9M9C5JSOE1DK83LRCJ" hidden="1">#REF!</definedName>
    <definedName name="BExH0KT9Z8HEVRRQRGQ8YHXRLIJA" localSheetId="20" hidden="1">#REF!</definedName>
    <definedName name="BExH0KT9Z8HEVRRQRGQ8YHXRLIJA" hidden="1">#REF!</definedName>
    <definedName name="BExH0M0FDN12YBOCKL3XL2Z7T7Y8" localSheetId="20" hidden="1">#REF!</definedName>
    <definedName name="BExH0M0FDN12YBOCKL3XL2Z7T7Y8" hidden="1">#REF!</definedName>
    <definedName name="BExH0O9G06YPZ5TN9RYT326I1CP2" localSheetId="20" hidden="1">#REF!</definedName>
    <definedName name="BExH0O9G06YPZ5TN9RYT326I1CP2" hidden="1">#REF!</definedName>
    <definedName name="BExH0WNJAKTJRCKMTX8O4KNMIIJM" localSheetId="20" hidden="1">#REF!</definedName>
    <definedName name="BExH0WNJAKTJRCKMTX8O4KNMIIJM" hidden="1">#REF!</definedName>
    <definedName name="BExH12Y4WX542WI3ZEM15AK4UM9J" localSheetId="20" hidden="1">#REF!</definedName>
    <definedName name="BExH12Y4WX542WI3ZEM15AK4UM9J" hidden="1">#REF!</definedName>
    <definedName name="BExH181KIGEHYN7U002O6RO1HZT7" localSheetId="20" hidden="1">#REF!</definedName>
    <definedName name="BExH181KIGEHYN7U002O6RO1HZT7" hidden="1">#REF!</definedName>
    <definedName name="BExH1COQB2N3U6HS9ITOY40KC6JA" localSheetId="20" hidden="1">#REF!</definedName>
    <definedName name="BExH1COQB2N3U6HS9ITOY40KC6JA" hidden="1">#REF!</definedName>
    <definedName name="BExH1FDTQXR9QQ31WDB7OPXU7MPT" localSheetId="20" hidden="1">#REF!</definedName>
    <definedName name="BExH1FDTQXR9QQ31WDB7OPXU7MPT" hidden="1">#REF!</definedName>
    <definedName name="BExH1FOMEUIJNIDJAUY0ZQFBJSY9" localSheetId="20" hidden="1">#REF!</definedName>
    <definedName name="BExH1FOMEUIJNIDJAUY0ZQFBJSY9" hidden="1">#REF!</definedName>
    <definedName name="BExH1G4VNA3BFMF4QK35PGSBQJMB" localSheetId="20" hidden="1">#REF!</definedName>
    <definedName name="BExH1G4VNA3BFMF4QK35PGSBQJMB" hidden="1">#REF!</definedName>
    <definedName name="BExH1JFFHEBFX9BWJMNIA3N66R3Z" localSheetId="20" hidden="1">#REF!</definedName>
    <definedName name="BExH1JFFHEBFX9BWJMNIA3N66R3Z" hidden="1">#REF!</definedName>
    <definedName name="BExH1UYUZFQ3NQ2E3UANIJDR9U8U" localSheetId="20" hidden="1">#REF!</definedName>
    <definedName name="BExH1UYUZFQ3NQ2E3UANIJDR9U8U" hidden="1">#REF!</definedName>
    <definedName name="BExH1Z0GIUSVTF2H1G1I3PDGBNK2" localSheetId="20" hidden="1">#REF!</definedName>
    <definedName name="BExH1Z0GIUSVTF2H1G1I3PDGBNK2" hidden="1">#REF!</definedName>
    <definedName name="BExH225UTM6S9FW4MUDZS7F1PQSH" localSheetId="20" hidden="1">#REF!</definedName>
    <definedName name="BExH225UTM6S9FW4MUDZS7F1PQSH" hidden="1">#REF!</definedName>
    <definedName name="BExH22M34C4EGB2M8ES9K2NBZFIX" localSheetId="20" hidden="1">#REF!</definedName>
    <definedName name="BExH22M34C4EGB2M8ES9K2NBZFIX" hidden="1">#REF!</definedName>
    <definedName name="BExH23271RF7AYZ542KHQTH68GQ7" localSheetId="20" hidden="1">#REF!</definedName>
    <definedName name="BExH23271RF7AYZ542KHQTH68GQ7" hidden="1">#REF!</definedName>
    <definedName name="BExH25LUU6AHETNY34SBU5S7UOWE" localSheetId="9" hidden="1">'[60]10.08.4 -2008 Capital'!#REF!</definedName>
    <definedName name="BExH25LUU6AHETNY34SBU5S7UOWE" localSheetId="20" hidden="1">'[61]10.08.4 -2008 Capital'!#REF!</definedName>
    <definedName name="BExH25LUU6AHETNY34SBU5S7UOWE" hidden="1">'[61]10.08.4 -2008 Capital'!#REF!</definedName>
    <definedName name="BExH2EARUVJ0LN7IJXI0S3UWLQB2" localSheetId="15" hidden="1">#REF!</definedName>
    <definedName name="BExH2EARUVJ0LN7IJXI0S3UWLQB2" localSheetId="16" hidden="1">#REF!</definedName>
    <definedName name="BExH2EARUVJ0LN7IJXI0S3UWLQB2" localSheetId="17" hidden="1">#REF!</definedName>
    <definedName name="BExH2EARUVJ0LN7IJXI0S3UWLQB2" localSheetId="20" hidden="1">#REF!</definedName>
    <definedName name="BExH2EARUVJ0LN7IJXI0S3UWLQB2" hidden="1">#REF!</definedName>
    <definedName name="BExH2GJQR4JALNB314RY0LDI49VH" localSheetId="17" hidden="1">#REF!</definedName>
    <definedName name="BExH2GJQR4JALNB314RY0LDI49VH" localSheetId="20" hidden="1">#REF!</definedName>
    <definedName name="BExH2GJQR4JALNB314RY0LDI49VH" hidden="1">#REF!</definedName>
    <definedName name="BExH2JZR49T7644JFVE7B3N7RZM9" localSheetId="17" hidden="1">#REF!</definedName>
    <definedName name="BExH2JZR49T7644JFVE7B3N7RZM9" localSheetId="20" hidden="1">#REF!</definedName>
    <definedName name="BExH2JZR49T7644JFVE7B3N7RZM9" hidden="1">#REF!</definedName>
    <definedName name="BExH2UHF0QTJG107MULYB16WBJM9" localSheetId="20" hidden="1">#REF!</definedName>
    <definedName name="BExH2UHF0QTJG107MULYB16WBJM9" hidden="1">#REF!</definedName>
    <definedName name="BExH2WKXV8X5S2GSBBTWGI0NLNAH" localSheetId="20" hidden="1">#REF!</definedName>
    <definedName name="BExH2WKXV8X5S2GSBBTWGI0NLNAH" hidden="1">#REF!</definedName>
    <definedName name="BExH2XS1UFYFGU0S0EBXX90W2WE8" localSheetId="20" hidden="1">#REF!</definedName>
    <definedName name="BExH2XS1UFYFGU0S0EBXX90W2WE8" hidden="1">#REF!</definedName>
    <definedName name="BExH2XS2TND9SB0GC295R4FP6K5Y" localSheetId="20" hidden="1">#REF!</definedName>
    <definedName name="BExH2XS2TND9SB0GC295R4FP6K5Y" hidden="1">#REF!</definedName>
    <definedName name="BExH2ZA0SZ4SSITL50NA8LZ3OEX6" localSheetId="20" hidden="1">#REF!</definedName>
    <definedName name="BExH2ZA0SZ4SSITL50NA8LZ3OEX6" hidden="1">#REF!</definedName>
    <definedName name="BExH31Z3JNVJPESWKXHILGXZHP2M" localSheetId="20" hidden="1">#REF!</definedName>
    <definedName name="BExH31Z3JNVJPESWKXHILGXZHP2M" hidden="1">#REF!</definedName>
    <definedName name="BExH3E9HZ3QJCDZW7WI7YACFQCHE" localSheetId="20" hidden="1">#REF!</definedName>
    <definedName name="BExH3E9HZ3QJCDZW7WI7YACFQCHE" hidden="1">#REF!</definedName>
    <definedName name="BExH3IRB6764RQ5HBYRLH6XCT29X" localSheetId="20" hidden="1">#REF!</definedName>
    <definedName name="BExH3IRB6764RQ5HBYRLH6XCT29X" hidden="1">#REF!</definedName>
    <definedName name="BExIG2U8V6RSB47SXLCQG3Q68YRO" localSheetId="20" hidden="1">#REF!</definedName>
    <definedName name="BExIG2U8V6RSB47SXLCQG3Q68YRO" hidden="1">#REF!</definedName>
    <definedName name="BExIGHTQQA3RHXK08CNPZI42FVSA" localSheetId="20" hidden="1">#REF!</definedName>
    <definedName name="BExIGHTQQA3RHXK08CNPZI42FVSA" hidden="1">#REF!</definedName>
    <definedName name="BExIGJBO8R13LV7CZ7C1YCP974NN" localSheetId="20" hidden="1">#REF!</definedName>
    <definedName name="BExIGJBO8R13LV7CZ7C1YCP974NN" hidden="1">#REF!</definedName>
    <definedName name="BExIGWT86FPOEYTI8GXCGU5Y3KGK" localSheetId="20" hidden="1">#REF!</definedName>
    <definedName name="BExIGWT86FPOEYTI8GXCGU5Y3KGK" hidden="1">#REF!</definedName>
    <definedName name="BExIHBHXA7E7VUTBVHXXXCH3A5CL" localSheetId="20" hidden="1">#REF!</definedName>
    <definedName name="BExIHBHXA7E7VUTBVHXXXCH3A5CL" hidden="1">#REF!</definedName>
    <definedName name="BExIHBHXMSLC44C053SZXSYO7792" localSheetId="20" hidden="1">#REF!</definedName>
    <definedName name="BExIHBHXMSLC44C053SZXSYO7792" hidden="1">#REF!</definedName>
    <definedName name="BExIHPQCQTGEW8QOJVIQ4VX0P6DX" localSheetId="20" hidden="1">#REF!</definedName>
    <definedName name="BExIHPQCQTGEW8QOJVIQ4VX0P6DX" hidden="1">#REF!</definedName>
    <definedName name="BExII1F6IZ6R90QEXPQM797VHUO1" localSheetId="20" hidden="1">#REF!</definedName>
    <definedName name="BExII1F6IZ6R90QEXPQM797VHUO1" hidden="1">#REF!</definedName>
    <definedName name="BExII1KN91Q7DLW0UB7W2TJ5ACT9" localSheetId="20" hidden="1">#REF!</definedName>
    <definedName name="BExII1KN91Q7DLW0UB7W2TJ5ACT9" hidden="1">#REF!</definedName>
    <definedName name="BExII50LI8I0CDOOZEMIVHVA2V95" localSheetId="20" hidden="1">#REF!</definedName>
    <definedName name="BExII50LI8I0CDOOZEMIVHVA2V95" hidden="1">#REF!</definedName>
    <definedName name="BExIIFCX8RFH3G7Q9DCH3HTE14VA" localSheetId="20" hidden="1">#REF!</definedName>
    <definedName name="BExIIFCX8RFH3G7Q9DCH3HTE14VA" hidden="1">#REF!</definedName>
    <definedName name="BExIIXMY38TQD12CVV4S57L3I809" localSheetId="20" hidden="1">#REF!</definedName>
    <definedName name="BExIIXMY38TQD12CVV4S57L3I809" hidden="1">#REF!</definedName>
    <definedName name="BExIIY37NEVU2LGS1JE4VR9AN6W4" localSheetId="20" hidden="1">#REF!</definedName>
    <definedName name="BExIIY37NEVU2LGS1JE4VR9AN6W4" hidden="1">#REF!</definedName>
    <definedName name="BExIIYJAGXR8TPZ1KCYM7EGJ79UW" localSheetId="20" hidden="1">#REF!</definedName>
    <definedName name="BExIIYJAGXR8TPZ1KCYM7EGJ79UW" hidden="1">#REF!</definedName>
    <definedName name="BExIJ3160YCWGAVEU0208ZGXXG3P" localSheetId="20" hidden="1">#REF!</definedName>
    <definedName name="BExIJ3160YCWGAVEU0208ZGXXG3P" hidden="1">#REF!</definedName>
    <definedName name="BExIJDISZXEB5UAC55IINOQUBK6X" localSheetId="20" hidden="1">#REF!</definedName>
    <definedName name="BExIJDISZXEB5UAC55IINOQUBK6X" hidden="1">#REF!</definedName>
    <definedName name="BExIJFGZJ5ED9D6KAY4PGQYLELAX" localSheetId="20" hidden="1">#REF!</definedName>
    <definedName name="BExIJFGZJ5ED9D6KAY4PGQYLELAX" hidden="1">#REF!</definedName>
    <definedName name="BExIJQK80ZEKSTV62E59AYJYUNLI" localSheetId="20" hidden="1">#REF!</definedName>
    <definedName name="BExIJQK80ZEKSTV62E59AYJYUNLI" hidden="1">#REF!</definedName>
    <definedName name="BExIJRLX3M0YQLU1D5Y9V7HM5QNM" localSheetId="20" hidden="1">#REF!</definedName>
    <definedName name="BExIJRLX3M0YQLU1D5Y9V7HM5QNM" hidden="1">#REF!</definedName>
    <definedName name="BExIJRR7W9PHGSRPIHRCMIOQUEQQ" localSheetId="9" hidden="1">'[60]10.08.4 -2008 Capital'!#REF!</definedName>
    <definedName name="BExIJRR7W9PHGSRPIHRCMIOQUEQQ" localSheetId="20" hidden="1">'[61]10.08.4 -2008 Capital'!#REF!</definedName>
    <definedName name="BExIJRR7W9PHGSRPIHRCMIOQUEQQ" hidden="1">'[61]10.08.4 -2008 Capital'!#REF!</definedName>
    <definedName name="BExIJV22J0QA7286KNPMHO1ZUCB3" localSheetId="15" hidden="1">#REF!</definedName>
    <definedName name="BExIJV22J0QA7286KNPMHO1ZUCB3" localSheetId="16" hidden="1">#REF!</definedName>
    <definedName name="BExIJV22J0QA7286KNPMHO1ZUCB3" localSheetId="17" hidden="1">#REF!</definedName>
    <definedName name="BExIJV22J0QA7286KNPMHO1ZUCB3" localSheetId="20" hidden="1">#REF!</definedName>
    <definedName name="BExIJV22J0QA7286KNPMHO1ZUCB3" hidden="1">#REF!</definedName>
    <definedName name="BExIJVI6OC7B6ZE9V4PAOYZXKNER" localSheetId="17" hidden="1">#REF!</definedName>
    <definedName name="BExIJVI6OC7B6ZE9V4PAOYZXKNER" localSheetId="20" hidden="1">#REF!</definedName>
    <definedName name="BExIJVI6OC7B6ZE9V4PAOYZXKNER" hidden="1">#REF!</definedName>
    <definedName name="BExIJWK0NGTGQ4X7D5VIVXD14JHI" localSheetId="17" hidden="1">#REF!</definedName>
    <definedName name="BExIJWK0NGTGQ4X7D5VIVXD14JHI" localSheetId="20" hidden="1">#REF!</definedName>
    <definedName name="BExIJWK0NGTGQ4X7D5VIVXD14JHI" hidden="1">#REF!</definedName>
    <definedName name="BExIJWPCIYINEJUTXU74VK7WG031" localSheetId="20" hidden="1">#REF!</definedName>
    <definedName name="BExIJWPCIYINEJUTXU74VK7WG031" hidden="1">#REF!</definedName>
    <definedName name="BExIKHTXPZR5A8OHB6HDP6QWDHAD" localSheetId="20" hidden="1">#REF!</definedName>
    <definedName name="BExIKHTXPZR5A8OHB6HDP6QWDHAD" hidden="1">#REF!</definedName>
    <definedName name="BExIKMMJOETSAXJYY1SIKM58LMA2" localSheetId="20" hidden="1">#REF!</definedName>
    <definedName name="BExIKMMJOETSAXJYY1SIKM58LMA2" hidden="1">#REF!</definedName>
    <definedName name="BExIKPRX2YB5WTLBU2ZIIDKTSZLB" localSheetId="20" hidden="1">#REF!</definedName>
    <definedName name="BExIKPRX2YB5WTLBU2ZIIDKTSZLB" hidden="1">#REF!</definedName>
    <definedName name="BExIKRF6AQ6VOO9KCIWSM6FY8M7D" localSheetId="20" hidden="1">#REF!</definedName>
    <definedName name="BExIKRF6AQ6VOO9KCIWSM6FY8M7D" hidden="1">#REF!</definedName>
    <definedName name="BExIKTYZESFT3LC0ASFMFKSE0D1X" localSheetId="20" hidden="1">#REF!</definedName>
    <definedName name="BExIKTYZESFT3LC0ASFMFKSE0D1X" hidden="1">#REF!</definedName>
    <definedName name="BExIKXVA6M8K0PTRYAGXS666L335" localSheetId="20" hidden="1">#REF!</definedName>
    <definedName name="BExIKXVA6M8K0PTRYAGXS666L335" hidden="1">#REF!</definedName>
    <definedName name="BExIL0PMZ2SXK9R6MLP43KBU1J2P" localSheetId="20" hidden="1">#REF!</definedName>
    <definedName name="BExIL0PMZ2SXK9R6MLP43KBU1J2P" hidden="1">#REF!</definedName>
    <definedName name="BExIL5T2MJ6DXYOSVERRYGMDV89B" localSheetId="20" hidden="1">#REF!</definedName>
    <definedName name="BExIL5T2MJ6DXYOSVERRYGMDV89B" hidden="1">#REF!</definedName>
    <definedName name="BExILAAXRTRAD18K74M6MGUEEPUM" localSheetId="20" hidden="1">#REF!</definedName>
    <definedName name="BExILAAXRTRAD18K74M6MGUEEPUM" hidden="1">#REF!</definedName>
    <definedName name="BExILG5F338C0FFLMVOKMKF8X5ZP" localSheetId="20" hidden="1">#REF!</definedName>
    <definedName name="BExILG5F338C0FFLMVOKMKF8X5ZP" hidden="1">#REF!</definedName>
    <definedName name="BExILGQTQM0HOD0BJI90YO7GOIN3" localSheetId="20" hidden="1">#REF!</definedName>
    <definedName name="BExILGQTQM0HOD0BJI90YO7GOIN3" hidden="1">#REF!</definedName>
    <definedName name="BExILT6PKNSR8V0R7UE4IRG590K6" localSheetId="9" hidden="1">'[60]10.08.2 - 2008 Expense'!#REF!</definedName>
    <definedName name="BExILT6PKNSR8V0R7UE4IRG590K6" localSheetId="20" hidden="1">'[61]10.08.2 - 2008 Expense'!#REF!</definedName>
    <definedName name="BExILT6PKNSR8V0R7UE4IRG590K6" hidden="1">'[61]10.08.2 - 2008 Expense'!#REF!</definedName>
    <definedName name="BExIM2RXHXBO63HBPUTHF775IIRY" localSheetId="15" hidden="1">#REF!</definedName>
    <definedName name="BExIM2RXHXBO63HBPUTHF775IIRY" localSheetId="16" hidden="1">#REF!</definedName>
    <definedName name="BExIM2RXHXBO63HBPUTHF775IIRY" localSheetId="17" hidden="1">#REF!</definedName>
    <definedName name="BExIM2RXHXBO63HBPUTHF775IIRY" localSheetId="20" hidden="1">#REF!</definedName>
    <definedName name="BExIM2RXHXBO63HBPUTHF775IIRY" hidden="1">#REF!</definedName>
    <definedName name="BExIM2RXYS5BGYBDMFLU1RE8039Z" localSheetId="17" hidden="1">#REF!</definedName>
    <definedName name="BExIM2RXYS5BGYBDMFLU1RE8039Z" localSheetId="20" hidden="1">#REF!</definedName>
    <definedName name="BExIM2RXYS5BGYBDMFLU1RE8039Z" hidden="1">#REF!</definedName>
    <definedName name="BExIM2X90EG7J3TG4STQ3J1OK4O0" localSheetId="9" hidden="1">'[60]10.08.5 - 2008 Capital - TDBU'!#REF!</definedName>
    <definedName name="BExIM2X90EG7J3TG4STQ3J1OK4O0" localSheetId="17" hidden="1">'[61]10.08.5 - 2008 Capital - TDBU'!#REF!</definedName>
    <definedName name="BExIM2X90EG7J3TG4STQ3J1OK4O0" localSheetId="20" hidden="1">'[61]10.08.5 - 2008 Capital - TDBU'!#REF!</definedName>
    <definedName name="BExIM2X90EG7J3TG4STQ3J1OK4O0" hidden="1">'[61]10.08.5 - 2008 Capital - TDBU'!#REF!</definedName>
    <definedName name="BExIM9DBUB7ZGF4B20FVUO9QGOX2" localSheetId="15" hidden="1">#REF!</definedName>
    <definedName name="BExIM9DBUB7ZGF4B20FVUO9QGOX2" localSheetId="16" hidden="1">#REF!</definedName>
    <definedName name="BExIM9DBUB7ZGF4B20FVUO9QGOX2" localSheetId="17" hidden="1">#REF!</definedName>
    <definedName name="BExIM9DBUB7ZGF4B20FVUO9QGOX2" localSheetId="20" hidden="1">#REF!</definedName>
    <definedName name="BExIM9DBUB7ZGF4B20FVUO9QGOX2" hidden="1">#REF!</definedName>
    <definedName name="BExIMGK9Z94TFPWWZFMD10HV0IF6" localSheetId="17" hidden="1">#REF!</definedName>
    <definedName name="BExIMGK9Z94TFPWWZFMD10HV0IF6" localSheetId="20" hidden="1">#REF!</definedName>
    <definedName name="BExIMGK9Z94TFPWWZFMD10HV0IF6" hidden="1">#REF!</definedName>
    <definedName name="BExIMPEGKG18TELVC33T4OQTNBWC" localSheetId="17" hidden="1">#REF!</definedName>
    <definedName name="BExIMPEGKG18TELVC33T4OQTNBWC" localSheetId="20" hidden="1">#REF!</definedName>
    <definedName name="BExIMPEGKG18TELVC33T4OQTNBWC" hidden="1">#REF!</definedName>
    <definedName name="BExIN4OR435DL1US13JQPOQK8GD5" localSheetId="20" hidden="1">#REF!</definedName>
    <definedName name="BExIN4OR435DL1US13JQPOQK8GD5" hidden="1">#REF!</definedName>
    <definedName name="BExINHQ27UK79IK88M14P1SXMGYY" localSheetId="20" hidden="1">#REF!</definedName>
    <definedName name="BExINHQ27UK79IK88M14P1SXMGYY" hidden="1">#REF!</definedName>
    <definedName name="BExINI6A7H3KSFRFA6UBBDPKW37F" localSheetId="20" hidden="1">#REF!</definedName>
    <definedName name="BExINI6A7H3KSFRFA6UBBDPKW37F" hidden="1">#REF!</definedName>
    <definedName name="BExINIMK8XC3JOBT2EXYFHHH52H0" localSheetId="20" hidden="1">#REF!</definedName>
    <definedName name="BExINIMK8XC3JOBT2EXYFHHH52H0" hidden="1">#REF!</definedName>
    <definedName name="BExINLGZTO4C3BAICP3I2AXI0L3L" localSheetId="20" hidden="1">#REF!</definedName>
    <definedName name="BExINLGZTO4C3BAICP3I2AXI0L3L" hidden="1">#REF!</definedName>
    <definedName name="BExINLX401ZKEGWU168DS4JUM2J6" localSheetId="20" hidden="1">#REF!</definedName>
    <definedName name="BExINLX401ZKEGWU168DS4JUM2J6" hidden="1">#REF!</definedName>
    <definedName name="BExINMYYJO1FTV1CZF6O5XCFAMQX" localSheetId="20" hidden="1">#REF!</definedName>
    <definedName name="BExINMYYJO1FTV1CZF6O5XCFAMQX" hidden="1">#REF!</definedName>
    <definedName name="BExINP2H4KI05FRFV5PKZFE00HKO" localSheetId="20" hidden="1">#REF!</definedName>
    <definedName name="BExINP2H4KI05FRFV5PKZFE00HKO" hidden="1">#REF!</definedName>
    <definedName name="BExINT417AAWC51ZA8X4TDJCY0QV" localSheetId="20" hidden="1">#REF!</definedName>
    <definedName name="BExINT417AAWC51ZA8X4TDJCY0QV" hidden="1">#REF!</definedName>
    <definedName name="BExINT42RM5ESUGKCUN8IZFWEV0D" localSheetId="9" hidden="1">'[60]10.08.5 - 2008 Capital - TDBU'!#REF!</definedName>
    <definedName name="BExINT42RM5ESUGKCUN8IZFWEV0D" localSheetId="20" hidden="1">'[61]10.08.5 - 2008 Capital - TDBU'!#REF!</definedName>
    <definedName name="BExINT42RM5ESUGKCUN8IZFWEV0D" hidden="1">'[61]10.08.5 - 2008 Capital - TDBU'!#REF!</definedName>
    <definedName name="BExINZELBUXH0OXC3SAGC2RI7DXI" localSheetId="15" hidden="1">#REF!</definedName>
    <definedName name="BExINZELBUXH0OXC3SAGC2RI7DXI" localSheetId="16" hidden="1">#REF!</definedName>
    <definedName name="BExINZELBUXH0OXC3SAGC2RI7DXI" localSheetId="17" hidden="1">#REF!</definedName>
    <definedName name="BExINZELBUXH0OXC3SAGC2RI7DXI" localSheetId="20" hidden="1">#REF!</definedName>
    <definedName name="BExINZELBUXH0OXC3SAGC2RI7DXI" hidden="1">#REF!</definedName>
    <definedName name="BExINZELVWYGU876QUUZCIMXPBQC" localSheetId="17" hidden="1">#REF!</definedName>
    <definedName name="BExINZELVWYGU876QUUZCIMXPBQC" localSheetId="20" hidden="1">#REF!</definedName>
    <definedName name="BExINZELVWYGU876QUUZCIMXPBQC" hidden="1">#REF!</definedName>
    <definedName name="BExIOCQUQHKUU1KONGSDOLQTQEIC" localSheetId="17" hidden="1">#REF!</definedName>
    <definedName name="BExIOCQUQHKUU1KONGSDOLQTQEIC" localSheetId="20" hidden="1">#REF!</definedName>
    <definedName name="BExIOCQUQHKUU1KONGSDOLQTQEIC" hidden="1">#REF!</definedName>
    <definedName name="BExIOFL8Y5O61VLKTB4H20IJNWS1" localSheetId="20" hidden="1">#REF!</definedName>
    <definedName name="BExIOFL8Y5O61VLKTB4H20IJNWS1" hidden="1">#REF!</definedName>
    <definedName name="BExIOMBXRW5NS4ZPYX9G5QREZ5J6" localSheetId="20" hidden="1">#REF!</definedName>
    <definedName name="BExIOMBXRW5NS4ZPYX9G5QREZ5J6" hidden="1">#REF!</definedName>
    <definedName name="BExIOP121EZ0DOU3CLJVVRUIQPZP" localSheetId="20" hidden="1">#REF!</definedName>
    <definedName name="BExIOP121EZ0DOU3CLJVVRUIQPZP" hidden="1">#REF!</definedName>
    <definedName name="BExIORA3GK78T7C7SNBJJUONJ0LS" localSheetId="20" hidden="1">#REF!</definedName>
    <definedName name="BExIORA3GK78T7C7SNBJJUONJ0LS" hidden="1">#REF!</definedName>
    <definedName name="BExIORFDXP4AVIEBLSTZ8ETSXMNM" localSheetId="20" hidden="1">#REF!</definedName>
    <definedName name="BExIORFDXP4AVIEBLSTZ8ETSXMNM" hidden="1">#REF!</definedName>
    <definedName name="BExIOTZ5EFZ2NASVQ05RH15HRSW6" localSheetId="20" hidden="1">#REF!</definedName>
    <definedName name="BExIOTZ5EFZ2NASVQ05RH15HRSW6" hidden="1">#REF!</definedName>
    <definedName name="BExIP8YNN6UUE1GZ223SWH7DLGKO" localSheetId="20" hidden="1">#REF!</definedName>
    <definedName name="BExIP8YNN6UUE1GZ223SWH7DLGKO" hidden="1">#REF!</definedName>
    <definedName name="BExIPAB4AOL592OJCC1CFAXTLF1A" localSheetId="20" hidden="1">#REF!</definedName>
    <definedName name="BExIPAB4AOL592OJCC1CFAXTLF1A" hidden="1">#REF!</definedName>
    <definedName name="BExIPB25DKX4S2ZCKQN7KWSC3JBF" localSheetId="20" hidden="1">#REF!</definedName>
    <definedName name="BExIPB25DKX4S2ZCKQN7KWSC3JBF" hidden="1">#REF!</definedName>
    <definedName name="BExIPDLT8JYAMGE5HTN4D1YHZF3V" localSheetId="20" hidden="1">#REF!</definedName>
    <definedName name="BExIPDLT8JYAMGE5HTN4D1YHZF3V" hidden="1">#REF!</definedName>
    <definedName name="BExIPG040Q08EWIWL6CAVR3GRI43" localSheetId="20" hidden="1">#REF!</definedName>
    <definedName name="BExIPG040Q08EWIWL6CAVR3GRI43" hidden="1">#REF!</definedName>
    <definedName name="BExIPKNFUDPDKOSH5GHDVNA8D66S" localSheetId="20" hidden="1">#REF!</definedName>
    <definedName name="BExIPKNFUDPDKOSH5GHDVNA8D66S" hidden="1">#REF!</definedName>
    <definedName name="BExIPMWA45QSRZBQJ7J5LE412D5J" localSheetId="20" hidden="1">#REF!</definedName>
    <definedName name="BExIPMWA45QSRZBQJ7J5LE412D5J" hidden="1">#REF!</definedName>
    <definedName name="BExIQ1VS9A2FHVD9TUHKG9K8EVVP" localSheetId="20" hidden="1">#REF!</definedName>
    <definedName name="BExIQ1VS9A2FHVD9TUHKG9K8EVVP" hidden="1">#REF!</definedName>
    <definedName name="BExIQ3J19L30PSQ2CXNT6IHW0I7V" localSheetId="20" hidden="1">#REF!</definedName>
    <definedName name="BExIQ3J19L30PSQ2CXNT6IHW0I7V" hidden="1">#REF!</definedName>
    <definedName name="BExIQ3OJ7M04XCY276IO0LJA5XUK" localSheetId="20" hidden="1">#REF!</definedName>
    <definedName name="BExIQ3OJ7M04XCY276IO0LJA5XUK" hidden="1">#REF!</definedName>
    <definedName name="BExIQ5S19ITB0NDRUN4XV7B905ED" localSheetId="20" hidden="1">#REF!</definedName>
    <definedName name="BExIQ5S19ITB0NDRUN4XV7B905ED" hidden="1">#REF!</definedName>
    <definedName name="BExIQ9TMQT2EIXSVQW7GVSOAW2VJ" localSheetId="20" hidden="1">#REF!</definedName>
    <definedName name="BExIQ9TMQT2EIXSVQW7GVSOAW2VJ" hidden="1">#REF!</definedName>
    <definedName name="BExIQBMD65DFEB0L9IMMF5X977SD" localSheetId="20" hidden="1">#REF!</definedName>
    <definedName name="BExIQBMD65DFEB0L9IMMF5X977SD" hidden="1">#REF!</definedName>
    <definedName name="BExIQBMDE1L6J4H27K1FMSHQKDSE" localSheetId="20" hidden="1">#REF!</definedName>
    <definedName name="BExIQBMDE1L6J4H27K1FMSHQKDSE" hidden="1">#REF!</definedName>
    <definedName name="BExIQE65LVXUOF3UZFO7SDHFJH22" localSheetId="20" hidden="1">#REF!</definedName>
    <definedName name="BExIQE65LVXUOF3UZFO7SDHFJH22" hidden="1">#REF!</definedName>
    <definedName name="BExIQG9OO2KKBOWTMD1OXY36TEGA" localSheetId="20" hidden="1">#REF!</definedName>
    <definedName name="BExIQG9OO2KKBOWTMD1OXY36TEGA" hidden="1">#REF!</definedName>
    <definedName name="BExIQK0FRCT7UYOFPF6HXKEUARNJ" localSheetId="20" hidden="1">#REF!</definedName>
    <definedName name="BExIQK0FRCT7UYOFPF6HXKEUARNJ" hidden="1">#REF!</definedName>
    <definedName name="BExIQX1XBB31HZTYEEVOBSE3C5A6" localSheetId="20" hidden="1">#REF!</definedName>
    <definedName name="BExIQX1XBB31HZTYEEVOBSE3C5A6" hidden="1">#REF!</definedName>
    <definedName name="BExIQY8VY7PMQS8M5UTSAF3MW1AA" localSheetId="20" hidden="1">#REF!</definedName>
    <definedName name="BExIQY8VY7PMQS8M5UTSAF3MW1AA" hidden="1">#REF!</definedName>
    <definedName name="BExIQYP5T1TPAQYW7QU1Q98BKX7W" localSheetId="20" hidden="1">#REF!</definedName>
    <definedName name="BExIQYP5T1TPAQYW7QU1Q98BKX7W" hidden="1">#REF!</definedName>
    <definedName name="BExIR2ALYRP9FW99DK2084J7IIDC" localSheetId="20" hidden="1">#REF!</definedName>
    <definedName name="BExIR2ALYRP9FW99DK2084J7IIDC" hidden="1">#REF!</definedName>
    <definedName name="BExIR8FQETPTQYW37DBVDWG3J4JW" localSheetId="20" hidden="1">#REF!</definedName>
    <definedName name="BExIR8FQETPTQYW37DBVDWG3J4JW" hidden="1">#REF!</definedName>
    <definedName name="BExIRRBGTY01OQOI3U5SW59RFDFI" localSheetId="20" hidden="1">#REF!</definedName>
    <definedName name="BExIRRBGTY01OQOI3U5SW59RFDFI" hidden="1">#REF!</definedName>
    <definedName name="BExIRRM8X5MMN15Q3SPFK13165ZR" localSheetId="9" hidden="1">'[60]10.08.5 - 2008 Capital - TDBU'!#REF!</definedName>
    <definedName name="BExIRRM8X5MMN15Q3SPFK13165ZR" localSheetId="20" hidden="1">'[61]10.08.5 - 2008 Capital - TDBU'!#REF!</definedName>
    <definedName name="BExIRRM8X5MMN15Q3SPFK13165ZR" hidden="1">'[61]10.08.5 - 2008 Capital - TDBU'!#REF!</definedName>
    <definedName name="BExIS4T0DRF57HYO7OGG72KBOFOI" localSheetId="15" hidden="1">#REF!</definedName>
    <definedName name="BExIS4T0DRF57HYO7OGG72KBOFOI" localSheetId="16" hidden="1">#REF!</definedName>
    <definedName name="BExIS4T0DRF57HYO7OGG72KBOFOI" localSheetId="17" hidden="1">#REF!</definedName>
    <definedName name="BExIS4T0DRF57HYO7OGG72KBOFOI" localSheetId="20" hidden="1">#REF!</definedName>
    <definedName name="BExIS4T0DRF57HYO7OGG72KBOFOI" hidden="1">#REF!</definedName>
    <definedName name="BExIS77BJDDK18PGI9DSEYZPIL7P" localSheetId="17" hidden="1">#REF!</definedName>
    <definedName name="BExIS77BJDDK18PGI9DSEYZPIL7P" localSheetId="20" hidden="1">#REF!</definedName>
    <definedName name="BExIS77BJDDK18PGI9DSEYZPIL7P" hidden="1">#REF!</definedName>
    <definedName name="BExIS8UME1A94FJH5YHFVEO8E03Z" localSheetId="17" hidden="1">#REF!</definedName>
    <definedName name="BExIS8UME1A94FJH5YHFVEO8E03Z" localSheetId="20" hidden="1">#REF!</definedName>
    <definedName name="BExIS8UME1A94FJH5YHFVEO8E03Z" hidden="1">#REF!</definedName>
    <definedName name="BExIS8USL1T3Z97CZ30HJ98E2GXQ" localSheetId="20" hidden="1">#REF!</definedName>
    <definedName name="BExIS8USL1T3Z97CZ30HJ98E2GXQ" hidden="1">#REF!</definedName>
    <definedName name="BExISC5B700MZUBFTQ9K4IKTF7HR" localSheetId="20" hidden="1">#REF!</definedName>
    <definedName name="BExISC5B700MZUBFTQ9K4IKTF7HR" hidden="1">#REF!</definedName>
    <definedName name="BExISDHXS49S1H56ENBPRF1NLD5C" localSheetId="20" hidden="1">#REF!</definedName>
    <definedName name="BExISDHXS49S1H56ENBPRF1NLD5C" hidden="1">#REF!</definedName>
    <definedName name="BExISM1JLV54A21A164IURMPGUMU" localSheetId="20" hidden="1">#REF!</definedName>
    <definedName name="BExISM1JLV54A21A164IURMPGUMU" hidden="1">#REF!</definedName>
    <definedName name="BExISRFKJYUZ4AKW44IJF7RF9Y90" localSheetId="20" hidden="1">#REF!</definedName>
    <definedName name="BExISRFKJYUZ4AKW44IJF7RF9Y90" hidden="1">#REF!</definedName>
    <definedName name="BExISXVMB9A7MHHRJTQGWLTINL5K" localSheetId="20" hidden="1">#REF!</definedName>
    <definedName name="BExISXVMB9A7MHHRJTQGWLTINL5K" hidden="1">#REF!</definedName>
    <definedName name="BExIT1MK8TBAK3SNP36A8FKDQSOK" localSheetId="20" hidden="1">#REF!</definedName>
    <definedName name="BExIT1MK8TBAK3SNP36A8FKDQSOK" hidden="1">#REF!</definedName>
    <definedName name="BExITBNYANV2S8KD56GOGCKW393R" localSheetId="20" hidden="1">#REF!</definedName>
    <definedName name="BExITBNYANV2S8KD56GOGCKW393R" hidden="1">#REF!</definedName>
    <definedName name="BExItemGrid">#REF!</definedName>
    <definedName name="BExITENTNC8AZE7V0WRWRYW8HP0C" localSheetId="20" hidden="1">#REF!</definedName>
    <definedName name="BExITENTNC8AZE7V0WRWRYW8HP0C" hidden="1">#REF!</definedName>
    <definedName name="BExITKI640SU7Y4KLZY9I1Z9R6TT" localSheetId="20" hidden="1">#REF!</definedName>
    <definedName name="BExITKI640SU7Y4KLZY9I1Z9R6TT" hidden="1">#REF!</definedName>
    <definedName name="BExITTSMS5QHJIV39IX8L172UTTU" localSheetId="20" hidden="1">#REF!</definedName>
    <definedName name="BExITTSMS5QHJIV39IX8L172UTTU" hidden="1">#REF!</definedName>
    <definedName name="BExITU3FT317H7G8057DIO12TN7U" localSheetId="20" hidden="1">#REF!</definedName>
    <definedName name="BExITU3FT317H7G8057DIO12TN7U" hidden="1">#REF!</definedName>
    <definedName name="BExITXE2V3RFP2CB0EZVVTMZFX7T" localSheetId="20" hidden="1">#REF!</definedName>
    <definedName name="BExITXE2V3RFP2CB0EZVVTMZFX7T" hidden="1">#REF!</definedName>
    <definedName name="BExIUAFCGGFQDEDMTXUYTTA3EYBT" localSheetId="20" hidden="1">#REF!</definedName>
    <definedName name="BExIUAFCGGFQDEDMTXUYTTA3EYBT" hidden="1">#REF!</definedName>
    <definedName name="BExIUD4OJGH65NFNQ4VMCE3R4J1X" localSheetId="20" hidden="1">#REF!</definedName>
    <definedName name="BExIUD4OJGH65NFNQ4VMCE3R4J1X" hidden="1">#REF!</definedName>
    <definedName name="BExIUKGWIPE992U6T8OUR0LZQDXK" localSheetId="20" hidden="1">#REF!</definedName>
    <definedName name="BExIUKGWIPE992U6T8OUR0LZQDXK" hidden="1">#REF!</definedName>
    <definedName name="BExIUM46R6FW1PBJUL86BQVXB96X" localSheetId="20" hidden="1">#REF!</definedName>
    <definedName name="BExIUM46R6FW1PBJUL86BQVXB96X" hidden="1">#REF!</definedName>
    <definedName name="BExIUTB5OAAXYW0OFMP0PS40SPOB" localSheetId="20" hidden="1">#REF!</definedName>
    <definedName name="BExIUTB5OAAXYW0OFMP0PS40SPOB" hidden="1">#REF!</definedName>
    <definedName name="BExIUUT2MHIOV6R3WHA0DPM1KBKY" localSheetId="20" hidden="1">#REF!</definedName>
    <definedName name="BExIUUT2MHIOV6R3WHA0DPM1KBKY" hidden="1">#REF!</definedName>
    <definedName name="BExIUY3RMHPHDAHQNA21GY3ZUTMU" localSheetId="20" hidden="1">#REF!</definedName>
    <definedName name="BExIUY3RMHPHDAHQNA21GY3ZUTMU" hidden="1">#REF!</definedName>
    <definedName name="BExIUYPDT1AM6MWGWQS646PIZIWC" localSheetId="20" hidden="1">#REF!</definedName>
    <definedName name="BExIUYPDT1AM6MWGWQS646PIZIWC" hidden="1">#REF!</definedName>
    <definedName name="BExIV0I2O9F8D1UK1SI8AEYR6U0A" localSheetId="20" hidden="1">#REF!</definedName>
    <definedName name="BExIV0I2O9F8D1UK1SI8AEYR6U0A" hidden="1">#REF!</definedName>
    <definedName name="BExIV2LM38XPLRTWT0R44TMQ59E5" localSheetId="20" hidden="1">#REF!</definedName>
    <definedName name="BExIV2LM38XPLRTWT0R44TMQ59E5" hidden="1">#REF!</definedName>
    <definedName name="BExIV3HY4S0YRV1F7XEMF2YHAR2I" localSheetId="20" hidden="1">#REF!</definedName>
    <definedName name="BExIV3HY4S0YRV1F7XEMF2YHAR2I" hidden="1">#REF!</definedName>
    <definedName name="BExIV6HUZFRIFLXW2SICKGTAH1PV" localSheetId="20" hidden="1">#REF!</definedName>
    <definedName name="BExIV6HUZFRIFLXW2SICKGTAH1PV" hidden="1">#REF!</definedName>
    <definedName name="BExIV8AM80CS6E5TN6IATF33GV1V" localSheetId="20" hidden="1">#REF!</definedName>
    <definedName name="BExIV8AM80CS6E5TN6IATF33GV1V" hidden="1">#REF!</definedName>
    <definedName name="BExIVBFYNRU691AQPVWWPH7PG4PX" localSheetId="20" hidden="1">#REF!</definedName>
    <definedName name="BExIVBFYNRU691AQPVWWPH7PG4PX" hidden="1">#REF!</definedName>
    <definedName name="BExIVC6WZMHRBRGIBUVX0CO2RK05" localSheetId="20" hidden="1">#REF!</definedName>
    <definedName name="BExIVC6WZMHRBRGIBUVX0CO2RK05" hidden="1">#REF!</definedName>
    <definedName name="BExIVCXWL6H5LD9DHDIA4F5U9TQL" localSheetId="20" hidden="1">#REF!</definedName>
    <definedName name="BExIVCXWL6H5LD9DHDIA4F5U9TQL" hidden="1">#REF!</definedName>
    <definedName name="BExIVEL6GUMOY062S9PFOGOGJ1UX" localSheetId="20" hidden="1">#REF!</definedName>
    <definedName name="BExIVEL6GUMOY062S9PFOGOGJ1UX" hidden="1">#REF!</definedName>
    <definedName name="BExIVMOIPSEWSIHIDDLOXESQ28A0" localSheetId="20" hidden="1">#REF!</definedName>
    <definedName name="BExIVMOIPSEWSIHIDDLOXESQ28A0" hidden="1">#REF!</definedName>
    <definedName name="BExIVNVNJX9BYDLC88NG09YF5XQ6" localSheetId="20" hidden="1">#REF!</definedName>
    <definedName name="BExIVNVNJX9BYDLC88NG09YF5XQ6" hidden="1">#REF!</definedName>
    <definedName name="BExIVQVKLMGSRYT1LFZH0KUIA4OR" localSheetId="20" hidden="1">#REF!</definedName>
    <definedName name="BExIVQVKLMGSRYT1LFZH0KUIA4OR" hidden="1">#REF!</definedName>
    <definedName name="BExIVYTFI35KNR2XSA6N8OJYUTUR" localSheetId="20" hidden="1">#REF!</definedName>
    <definedName name="BExIVYTFI35KNR2XSA6N8OJYUTUR" hidden="1">#REF!</definedName>
    <definedName name="BExIWB3SY3WRIVIOF988DNNODBOA" localSheetId="20" hidden="1">#REF!</definedName>
    <definedName name="BExIWB3SY3WRIVIOF988DNNODBOA" hidden="1">#REF!</definedName>
    <definedName name="BExIWB99CG0H52LRD6QWPN4L6DV2" localSheetId="20" hidden="1">#REF!</definedName>
    <definedName name="BExIWB99CG0H52LRD6QWPN4L6DV2" hidden="1">#REF!</definedName>
    <definedName name="BExIWCGFM00Y1WAFPJT5KRD1K5XP" localSheetId="20" hidden="1">#REF!</definedName>
    <definedName name="BExIWCGFM00Y1WAFPJT5KRD1K5XP" hidden="1">#REF!</definedName>
    <definedName name="BExIWG1W7XP9DFYYSZAIOSHM0QLQ" localSheetId="20" hidden="1">#REF!</definedName>
    <definedName name="BExIWG1W7XP9DFYYSZAIOSHM0QLQ" hidden="1">#REF!</definedName>
    <definedName name="BExIWH3KUK94B7833DD4TB0Y6KP9" localSheetId="20" hidden="1">#REF!</definedName>
    <definedName name="BExIWH3KUK94B7833DD4TB0Y6KP9" hidden="1">#REF!</definedName>
    <definedName name="BExIWKE9MGIDWORBI43AWTUNYFAN" localSheetId="20" hidden="1">#REF!</definedName>
    <definedName name="BExIWKE9MGIDWORBI43AWTUNYFAN" hidden="1">#REF!</definedName>
    <definedName name="BExIWLFXFUPVKEPUHWJYGEW9I7SQ" localSheetId="20" hidden="1">#REF!</definedName>
    <definedName name="BExIWLFXFUPVKEPUHWJYGEW9I7SQ" hidden="1">#REF!</definedName>
    <definedName name="BExIWNZR6BI167OK1PHT0XMDHSMS" localSheetId="20" hidden="1">#REF!</definedName>
    <definedName name="BExIWNZR6BI167OK1PHT0XMDHSMS" hidden="1">#REF!</definedName>
    <definedName name="BExIWQ8KOCZ9G1137JOM03I28GP4" localSheetId="20" hidden="1">#REF!</definedName>
    <definedName name="BExIWQ8KOCZ9G1137JOM03I28GP4" hidden="1">#REF!</definedName>
    <definedName name="BExIX34PM5DBTRHRQWP6PL6WIX88" localSheetId="20" hidden="1">#REF!</definedName>
    <definedName name="BExIX34PM5DBTRHRQWP6PL6WIX88" hidden="1">#REF!</definedName>
    <definedName name="BExIX5OAP9KSUE5SIZCW9P39Q4WE" localSheetId="20" hidden="1">#REF!</definedName>
    <definedName name="BExIX5OAP9KSUE5SIZCW9P39Q4WE" hidden="1">#REF!</definedName>
    <definedName name="BExIXB7UUMLUUU4G2KWA00VKHNEJ" localSheetId="20" hidden="1">#REF!</definedName>
    <definedName name="BExIXB7UUMLUUU4G2KWA00VKHNEJ" hidden="1">#REF!</definedName>
    <definedName name="BExIXGRJPVJMUDGSG7IHPXPNO69B" localSheetId="20" hidden="1">#REF!</definedName>
    <definedName name="BExIXGRJPVJMUDGSG7IHPXPNO69B" hidden="1">#REF!</definedName>
    <definedName name="BExIXM5R87ZL3FHALWZXYCPHGX3E" localSheetId="20" hidden="1">#REF!</definedName>
    <definedName name="BExIXM5R87ZL3FHALWZXYCPHGX3E" hidden="1">#REF!</definedName>
    <definedName name="BExIXS036ZCKT2Z8XZKLZ8PFWQGL" localSheetId="20" hidden="1">#REF!</definedName>
    <definedName name="BExIXS036ZCKT2Z8XZKLZ8PFWQGL" hidden="1">#REF!</definedName>
    <definedName name="BExIXY5CF9PFM0P40AZ4U51TMWV0" localSheetId="20" hidden="1">#REF!</definedName>
    <definedName name="BExIXY5CF9PFM0P40AZ4U51TMWV0" hidden="1">#REF!</definedName>
    <definedName name="BExIYEXJBK8JDWIRSVV4RJSKZVV1" localSheetId="20" hidden="1">#REF!</definedName>
    <definedName name="BExIYEXJBK8JDWIRSVV4RJSKZVV1" hidden="1">#REF!</definedName>
    <definedName name="BExIYI2RH0K4225XO970K2IQ1E79" localSheetId="20" hidden="1">#REF!</definedName>
    <definedName name="BExIYI2RH0K4225XO970K2IQ1E79" hidden="1">#REF!</definedName>
    <definedName name="BExIYMPZ0KS2KOJFQAUQJ77L7701" localSheetId="20" hidden="1">#REF!</definedName>
    <definedName name="BExIYMPZ0KS2KOJFQAUQJ77L7701" hidden="1">#REF!</definedName>
    <definedName name="BExIYP9Q6FV9T0R9G3UDKLS4TTYX" localSheetId="20" hidden="1">#REF!</definedName>
    <definedName name="BExIYP9Q6FV9T0R9G3UDKLS4TTYX" hidden="1">#REF!</definedName>
    <definedName name="BExIYQ63QDPSPOEL1H0OP89YQTZH" localSheetId="9" hidden="1">'[60]10.08.2 - 2008 Expense'!#REF!</definedName>
    <definedName name="BExIYQ63QDPSPOEL1H0OP89YQTZH" localSheetId="20" hidden="1">'[61]10.08.2 - 2008 Expense'!#REF!</definedName>
    <definedName name="BExIYQ63QDPSPOEL1H0OP89YQTZH" hidden="1">'[61]10.08.2 - 2008 Expense'!#REF!</definedName>
    <definedName name="BExIYV9IMIVVVSZNL48E412WN7ZF" localSheetId="15" hidden="1">#REF!</definedName>
    <definedName name="BExIYV9IMIVVVSZNL48E412WN7ZF" localSheetId="16" hidden="1">#REF!</definedName>
    <definedName name="BExIYV9IMIVVVSZNL48E412WN7ZF" localSheetId="17" hidden="1">#REF!</definedName>
    <definedName name="BExIYV9IMIVVVSZNL48E412WN7ZF" localSheetId="20" hidden="1">#REF!</definedName>
    <definedName name="BExIYV9IMIVVVSZNL48E412WN7ZF" hidden="1">#REF!</definedName>
    <definedName name="BExIYWWSSNFJ49218D4EO9QWKL69" localSheetId="17" hidden="1">#REF!</definedName>
    <definedName name="BExIYWWSSNFJ49218D4EO9QWKL69" localSheetId="20" hidden="1">#REF!</definedName>
    <definedName name="BExIYWWSSNFJ49218D4EO9QWKL69" hidden="1">#REF!</definedName>
    <definedName name="BExIYZGLDQ1TN7BIIN4RLDP31GIM" localSheetId="17" hidden="1">#REF!</definedName>
    <definedName name="BExIYZGLDQ1TN7BIIN4RLDP31GIM" localSheetId="20" hidden="1">#REF!</definedName>
    <definedName name="BExIYZGLDQ1TN7BIIN4RLDP31GIM" hidden="1">#REF!</definedName>
    <definedName name="BExIZ4K0EZJK6PW3L8SVKTJFSWW9" localSheetId="20" hidden="1">#REF!</definedName>
    <definedName name="BExIZ4K0EZJK6PW3L8SVKTJFSWW9" hidden="1">#REF!</definedName>
    <definedName name="BExIZ5GDN6WSJ55BFCN2CC7G80L0" localSheetId="20" hidden="1">#REF!</definedName>
    <definedName name="BExIZ5GDN6WSJ55BFCN2CC7G80L0" hidden="1">#REF!</definedName>
    <definedName name="BExIZ6YBLNY9O1BQC129VGDXCVNX" localSheetId="20" hidden="1">#REF!</definedName>
    <definedName name="BExIZ6YBLNY9O1BQC129VGDXCVNX" hidden="1">#REF!</definedName>
    <definedName name="BExIZAECOEZGBAO29QMV14E6XDIV" localSheetId="20" hidden="1">#REF!</definedName>
    <definedName name="BExIZAECOEZGBAO29QMV14E6XDIV" hidden="1">#REF!</definedName>
    <definedName name="BExIZKVXYD5O2JBU81F2UFJZLLSI" localSheetId="20" hidden="1">#REF!</definedName>
    <definedName name="BExIZKVXYD5O2JBU81F2UFJZLLSI" hidden="1">#REF!</definedName>
    <definedName name="BExIZPZDHC8HGER83WHCZAHOX7LK" localSheetId="20" hidden="1">#REF!</definedName>
    <definedName name="BExIZPZDHC8HGER83WHCZAHOX7LK" hidden="1">#REF!</definedName>
    <definedName name="BExIZY2PUZ0OF9YKK1B13IW0VS6G" localSheetId="20" hidden="1">#REF!</definedName>
    <definedName name="BExIZY2PUZ0OF9YKK1B13IW0VS6G" hidden="1">#REF!</definedName>
    <definedName name="BExJ08KBRR2XMWW3VZMPSQKXHZUH" localSheetId="20" hidden="1">#REF!</definedName>
    <definedName name="BExJ08KBRR2XMWW3VZMPSQKXHZUH" hidden="1">#REF!</definedName>
    <definedName name="BExJ0DYJWXGE7DA39PYL3WM05U9O" localSheetId="20" hidden="1">#REF!</definedName>
    <definedName name="BExJ0DYJWXGE7DA39PYL3WM05U9O" hidden="1">#REF!</definedName>
    <definedName name="BExJ0MY8SY5J5V50H3UKE78ODTVB" localSheetId="20" hidden="1">#REF!</definedName>
    <definedName name="BExJ0MY8SY5J5V50H3UKE78ODTVB" hidden="1">#REF!</definedName>
    <definedName name="BExJ0YC98G37ML4N8FLP8D95EFRF" localSheetId="20" hidden="1">#REF!</definedName>
    <definedName name="BExJ0YC98G37ML4N8FLP8D95EFRF" hidden="1">#REF!</definedName>
    <definedName name="BExJ1PWWYANUHL8A16ETV0RDAXC3" localSheetId="20" hidden="1">#REF!</definedName>
    <definedName name="BExJ1PWWYANUHL8A16ETV0RDAXC3" hidden="1">#REF!</definedName>
    <definedName name="BExKCDYKAEV45AFXHVHZZ62E5BM3" localSheetId="20" hidden="1">#REF!</definedName>
    <definedName name="BExKCDYKAEV45AFXHVHZZ62E5BM3" hidden="1">#REF!</definedName>
    <definedName name="BExKCJCRGT5SGXIHDQI24Z6J8GI4" localSheetId="20" hidden="1">#REF!</definedName>
    <definedName name="BExKCJCRGT5SGXIHDQI24Z6J8GI4" hidden="1">#REF!</definedName>
    <definedName name="BExKDKO0W4AGQO1V7K6Q4VM750FT" localSheetId="20" hidden="1">#REF!</definedName>
    <definedName name="BExKDKO0W4AGQO1V7K6Q4VM750FT" hidden="1">#REF!</definedName>
    <definedName name="BExKDLF10G7W77J87QWH3ZGLUCLW" localSheetId="20" hidden="1">#REF!</definedName>
    <definedName name="BExKDLF10G7W77J87QWH3ZGLUCLW" hidden="1">#REF!</definedName>
    <definedName name="BExKE0PBX3XGOUM78ZT54ALDAVSP" localSheetId="20" hidden="1">#REF!</definedName>
    <definedName name="BExKE0PBX3XGOUM78ZT54ALDAVSP" hidden="1">#REF!</definedName>
    <definedName name="BExKEFE0I3MT6ZLC4T1L9465HKTN" localSheetId="20" hidden="1">#REF!</definedName>
    <definedName name="BExKEFE0I3MT6ZLC4T1L9465HKTN" hidden="1">#REF!</definedName>
    <definedName name="BExKEK6O5BVJP4VY02FY7JNAZ6BT" localSheetId="20" hidden="1">#REF!</definedName>
    <definedName name="BExKEK6O5BVJP4VY02FY7JNAZ6BT" hidden="1">#REF!</definedName>
    <definedName name="BExKEKXK6E6QX339ELPXDIRZSJE0" localSheetId="20" hidden="1">#REF!</definedName>
    <definedName name="BExKEKXK6E6QX339ELPXDIRZSJE0" hidden="1">#REF!</definedName>
    <definedName name="BExKEOOIBMP7N8033EY2CJYCBX6H" localSheetId="20" hidden="1">#REF!</definedName>
    <definedName name="BExKEOOIBMP7N8033EY2CJYCBX6H" hidden="1">#REF!</definedName>
    <definedName name="BExKEW0RR5LA3VC46A2BEOOMQE56" localSheetId="20" hidden="1">#REF!</definedName>
    <definedName name="BExKEW0RR5LA3VC46A2BEOOMQE56" hidden="1">#REF!</definedName>
    <definedName name="BExKFA3VI1CZK21SM0N3LZWT9LA1" localSheetId="20" hidden="1">#REF!</definedName>
    <definedName name="BExKFA3VI1CZK21SM0N3LZWT9LA1" hidden="1">#REF!</definedName>
    <definedName name="BExKFHGARZIYPYRZWQNLP5VVCRE2" localSheetId="20" hidden="1">#REF!</definedName>
    <definedName name="BExKFHGARZIYPYRZWQNLP5VVCRE2" hidden="1">#REF!</definedName>
    <definedName name="BExKFINBFV5J2NFRCL4YUO3YF0ZE" localSheetId="20" hidden="1">#REF!</definedName>
    <definedName name="BExKFINBFV5J2NFRCL4YUO3YF0ZE" hidden="1">#REF!</definedName>
    <definedName name="BExKFISRBFACTAMJSALEYMY66F6X" localSheetId="20" hidden="1">#REF!</definedName>
    <definedName name="BExKFISRBFACTAMJSALEYMY66F6X" hidden="1">#REF!</definedName>
    <definedName name="BExKFOSK5DJ151C4E8544UWMYTOC" localSheetId="20" hidden="1">#REF!</definedName>
    <definedName name="BExKFOSK5DJ151C4E8544UWMYTOC" hidden="1">#REF!</definedName>
    <definedName name="BExKFY32BHV278YC2ID5UIB5O51K" localSheetId="20" hidden="1">#REF!</definedName>
    <definedName name="BExKFY32BHV278YC2ID5UIB5O51K" hidden="1">#REF!</definedName>
    <definedName name="BExKFYJC4EVEV54F82K6VKP7Q3OU" localSheetId="20" hidden="1">#REF!</definedName>
    <definedName name="BExKFYJC4EVEV54F82K6VKP7Q3OU" hidden="1">#REF!</definedName>
    <definedName name="BExKG4IYHBKQQ8J8FN10GB2IKO33" localSheetId="20" hidden="1">#REF!</definedName>
    <definedName name="BExKG4IYHBKQQ8J8FN10GB2IKO33" hidden="1">#REF!</definedName>
    <definedName name="BExKG60XBDFYOF7ZU3F5US7CM2Y4" localSheetId="20" hidden="1">#REF!</definedName>
    <definedName name="BExKG60XBDFYOF7ZU3F5US7CM2Y4" hidden="1">#REF!</definedName>
    <definedName name="BExKG6XA0DGM4VUMUE4NHHVYVJ0J" localSheetId="20" hidden="1">#REF!</definedName>
    <definedName name="BExKG6XA0DGM4VUMUE4NHHVYVJ0J" hidden="1">#REF!</definedName>
    <definedName name="BExKGF0L44S78D33WMQ1A75TRKB9" localSheetId="20" hidden="1">#REF!</definedName>
    <definedName name="BExKGF0L44S78D33WMQ1A75TRKB9" hidden="1">#REF!</definedName>
    <definedName name="BExKGFRN31B3G20LMQ4LRF879J68" localSheetId="20" hidden="1">#REF!</definedName>
    <definedName name="BExKGFRN31B3G20LMQ4LRF879J68" hidden="1">#REF!</definedName>
    <definedName name="BExKGJD3U3ADZILP20U3EURP0UQP" localSheetId="20" hidden="1">#REF!</definedName>
    <definedName name="BExKGJD3U3ADZILP20U3EURP0UQP" hidden="1">#REF!</definedName>
    <definedName name="BExKGNK5YGKP0YHHTAAOV17Z9EIM" localSheetId="20" hidden="1">#REF!</definedName>
    <definedName name="BExKGNK5YGKP0YHHTAAOV17Z9EIM" hidden="1">#REF!</definedName>
    <definedName name="BExKGRLRYB3OW56X3JCUII1OOS3K" localSheetId="20" hidden="1">#REF!</definedName>
    <definedName name="BExKGRLRYB3OW56X3JCUII1OOS3K" hidden="1">#REF!</definedName>
    <definedName name="BExKGV77YH9YXIQTRKK2331QGYKF" localSheetId="20" hidden="1">#REF!</definedName>
    <definedName name="BExKGV77YH9YXIQTRKK2331QGYKF" hidden="1">#REF!</definedName>
    <definedName name="BExKH170S7VQ0NRNOWNT98XVEWUH" localSheetId="20" hidden="1">#REF!</definedName>
    <definedName name="BExKH170S7VQ0NRNOWNT98XVEWUH" hidden="1">#REF!</definedName>
    <definedName name="BExKH3FTZ5VGTB86W9M4AB39R0G8" localSheetId="20" hidden="1">#REF!</definedName>
    <definedName name="BExKH3FTZ5VGTB86W9M4AB39R0G8" hidden="1">#REF!</definedName>
    <definedName name="BExKH3FV5U5O6XZM7STS3NZKQFGJ" localSheetId="20" hidden="1">#REF!</definedName>
    <definedName name="BExKH3FV5U5O6XZM7STS3NZKQFGJ" hidden="1">#REF!</definedName>
    <definedName name="BExKHAMUH8NR3HRV0V6FHJE3ROLN" localSheetId="20" hidden="1">#REF!</definedName>
    <definedName name="BExKHAMUH8NR3HRV0V6FHJE3ROLN" hidden="1">#REF!</definedName>
    <definedName name="BExKHCFKOWFHO2WW0N7Y5XDXEWAO" localSheetId="20" hidden="1">#REF!</definedName>
    <definedName name="BExKHCFKOWFHO2WW0N7Y5XDXEWAO" hidden="1">#REF!</definedName>
    <definedName name="BExKHIVLONZ46HLMR50DEXKEUNEP" localSheetId="20" hidden="1">#REF!</definedName>
    <definedName name="BExKHIVLONZ46HLMR50DEXKEUNEP" hidden="1">#REF!</definedName>
    <definedName name="BExKHKDK2PRBCUJS8TEDP8K3VODQ" localSheetId="20" hidden="1">#REF!</definedName>
    <definedName name="BExKHKDK2PRBCUJS8TEDP8K3VODQ" hidden="1">#REF!</definedName>
    <definedName name="BExKHPM9XA0ADDK7TUR0N38EXWEP" localSheetId="20" hidden="1">#REF!</definedName>
    <definedName name="BExKHPM9XA0ADDK7TUR0N38EXWEP" hidden="1">#REF!</definedName>
    <definedName name="BExKHWD5BOLP8DQJHOIBWHYCSY9W" localSheetId="20" hidden="1">#REF!</definedName>
    <definedName name="BExKHWD5BOLP8DQJHOIBWHYCSY9W" hidden="1">#REF!</definedName>
    <definedName name="BExKI4076KXCDE5KXL79KT36OKLO" localSheetId="20" hidden="1">#REF!</definedName>
    <definedName name="BExKI4076KXCDE5KXL79KT36OKLO" hidden="1">#REF!</definedName>
    <definedName name="BExKI45P8VH8M6QPIX8B2CFPOGZ3" localSheetId="20" hidden="1">#REF!</definedName>
    <definedName name="BExKI45P8VH8M6QPIX8B2CFPOGZ3" hidden="1">#REF!</definedName>
    <definedName name="BExKI7LO70WYISR7Q0Y1ZDWO9M3B" localSheetId="20" hidden="1">#REF!</definedName>
    <definedName name="BExKI7LO70WYISR7Q0Y1ZDWO9M3B" hidden="1">#REF!</definedName>
    <definedName name="BExKIEN5C2YIQQSVLK8YO62XYJMM" localSheetId="20" hidden="1">#REF!</definedName>
    <definedName name="BExKIEN5C2YIQQSVLK8YO62XYJMM" hidden="1">#REF!</definedName>
    <definedName name="BExKIGQV6TXIZG039HBOJU62WP2U" localSheetId="20" hidden="1">#REF!</definedName>
    <definedName name="BExKIGQV6TXIZG039HBOJU62WP2U" hidden="1">#REF!</definedName>
    <definedName name="BExKILE008SF3KTAN8WML3XKI1NZ" localSheetId="20" hidden="1">#REF!</definedName>
    <definedName name="BExKILE008SF3KTAN8WML3XKI1NZ" hidden="1">#REF!</definedName>
    <definedName name="BExKINSBB6RS7I489QHMCOMU4Z2X" localSheetId="20" hidden="1">#REF!</definedName>
    <definedName name="BExKINSBB6RS7I489QHMCOMU4Z2X" hidden="1">#REF!</definedName>
    <definedName name="BExKIU87ZKSOC2DYZWFK6SAK9I8E" localSheetId="20" hidden="1">#REF!</definedName>
    <definedName name="BExKIU87ZKSOC2DYZWFK6SAK9I8E" hidden="1">#REF!</definedName>
    <definedName name="BExKJ449HLYX2DJ9UF0H9GTPSQ73" localSheetId="20" hidden="1">#REF!</definedName>
    <definedName name="BExKJ449HLYX2DJ9UF0H9GTPSQ73" hidden="1">#REF!</definedName>
    <definedName name="BExKJELX2RUC8UEC56IZPYYZXHA7" localSheetId="20" hidden="1">#REF!</definedName>
    <definedName name="BExKJELX2RUC8UEC56IZPYYZXHA7" hidden="1">#REF!</definedName>
    <definedName name="BExKJINMXS61G2TZEXCJAWVV4F57" localSheetId="20" hidden="1">#REF!</definedName>
    <definedName name="BExKJINMXS61G2TZEXCJAWVV4F57" hidden="1">#REF!</definedName>
    <definedName name="BExKJK5ME8KB7HA0180L7OUZDDGV" localSheetId="20" hidden="1">#REF!</definedName>
    <definedName name="BExKJK5ME8KB7HA0180L7OUZDDGV" hidden="1">#REF!</definedName>
    <definedName name="BExKJN5IF0VMDILJ5K8ZENF2QYV1" localSheetId="20" hidden="1">#REF!</definedName>
    <definedName name="BExKJN5IF0VMDILJ5K8ZENF2QYV1" hidden="1">#REF!</definedName>
    <definedName name="BExKJUSJPFUIK20FTVAFJWR2OUYX" localSheetId="20" hidden="1">#REF!</definedName>
    <definedName name="BExKJUSJPFUIK20FTVAFJWR2OUYX" hidden="1">#REF!</definedName>
    <definedName name="BExKK8VP5RS3D0UXZVKA37C4SYBP" localSheetId="20" hidden="1">#REF!</definedName>
    <definedName name="BExKK8VP5RS3D0UXZVKA37C4SYBP" hidden="1">#REF!</definedName>
    <definedName name="BExKKCRXE2B5CHO3044NF9QAKPIW" localSheetId="20" hidden="1">#REF!</definedName>
    <definedName name="BExKKCRXE2B5CHO3044NF9QAKPIW" hidden="1">#REF!</definedName>
    <definedName name="BExKKIM9NPF6B3SPMPIQB27HQME4" localSheetId="20" hidden="1">#REF!</definedName>
    <definedName name="BExKKIM9NPF6B3SPMPIQB27HQME4" hidden="1">#REF!</definedName>
    <definedName name="BExKKIX1BCBQ4R3K41QD8NTV0OV0" localSheetId="20" hidden="1">#REF!</definedName>
    <definedName name="BExKKIX1BCBQ4R3K41QD8NTV0OV0" hidden="1">#REF!</definedName>
    <definedName name="BExKKKV82VW7RLX4HE7NYZULP4I5" localSheetId="20" hidden="1">#REF!</definedName>
    <definedName name="BExKKKV82VW7RLX4HE7NYZULP4I5" hidden="1">#REF!</definedName>
    <definedName name="BExKKLGTZTV7J4XD4AGDM4UEZFTY" localSheetId="20" hidden="1">#REF!</definedName>
    <definedName name="BExKKLGTZTV7J4XD4AGDM4UEZFTY" hidden="1">#REF!</definedName>
    <definedName name="BExKKQ3ZWADYV03YHMXDOAMU90EB" localSheetId="20" hidden="1">#REF!</definedName>
    <definedName name="BExKKQ3ZWADYV03YHMXDOAMU90EB" hidden="1">#REF!</definedName>
    <definedName name="BExKKRWPS7N7KUY6X06X0TEINQM6" localSheetId="20" hidden="1">#REF!</definedName>
    <definedName name="BExKKRWPS7N7KUY6X06X0TEINQM6" hidden="1">#REF!</definedName>
    <definedName name="BExKKUGD2HMJWQEYZ8H3X1BMXFS9" localSheetId="20" hidden="1">#REF!</definedName>
    <definedName name="BExKKUGD2HMJWQEYZ8H3X1BMXFS9" hidden="1">#REF!</definedName>
    <definedName name="BExKKX05KCZZZPKOR1NE5A8RGVT4" localSheetId="20" hidden="1">#REF!</definedName>
    <definedName name="BExKKX05KCZZZPKOR1NE5A8RGVT4" hidden="1">#REF!</definedName>
    <definedName name="BExKKX5GX2R75C9E5OJC8AEQ02WR" localSheetId="20" hidden="1">#REF!</definedName>
    <definedName name="BExKKX5GX2R75C9E5OJC8AEQ02WR" hidden="1">#REF!</definedName>
    <definedName name="BExKLD6S9L66QYREYHBE5J44OK7X" localSheetId="20" hidden="1">#REF!</definedName>
    <definedName name="BExKLD6S9L66QYREYHBE5J44OK7X" hidden="1">#REF!</definedName>
    <definedName name="BExKLEZK32L28GYJWVO63BZ5E1JD" localSheetId="20" hidden="1">#REF!</definedName>
    <definedName name="BExKLEZK32L28GYJWVO63BZ5E1JD" hidden="1">#REF!</definedName>
    <definedName name="BExKLHTYKCAWH7WCYP78L3516NDH" localSheetId="20" hidden="1">#REF!</definedName>
    <definedName name="BExKLHTYKCAWH7WCYP78L3516NDH" hidden="1">#REF!</definedName>
    <definedName name="BExKLLKVVHT06LA55JB2FC871DC5" localSheetId="20" hidden="1">#REF!</definedName>
    <definedName name="BExKLLKVVHT06LA55JB2FC871DC5" hidden="1">#REF!</definedName>
    <definedName name="BExKMFUOVKD6ZRRWMW0FAANYOY14" localSheetId="9" hidden="1">'[60]10.08.4 -2008 Capital'!#REF!</definedName>
    <definedName name="BExKMFUOVKD6ZRRWMW0FAANYOY14" localSheetId="20" hidden="1">'[61]10.08.4 -2008 Capital'!#REF!</definedName>
    <definedName name="BExKMFUOVKD6ZRRWMW0FAANYOY14" hidden="1">'[61]10.08.4 -2008 Capital'!#REF!</definedName>
    <definedName name="BExKMM52P2JTD826GL7EUFZ2GOWA" localSheetId="15" hidden="1">#REF!</definedName>
    <definedName name="BExKMM52P2JTD826GL7EUFZ2GOWA" localSheetId="16" hidden="1">#REF!</definedName>
    <definedName name="BExKMM52P2JTD826GL7EUFZ2GOWA" localSheetId="17" hidden="1">#REF!</definedName>
    <definedName name="BExKMM52P2JTD826GL7EUFZ2GOWA" localSheetId="20" hidden="1">#REF!</definedName>
    <definedName name="BExKMM52P2JTD826GL7EUFZ2GOWA" hidden="1">#REF!</definedName>
    <definedName name="BExKMWBX4EH3EYJ07UFEM08NB40Z" localSheetId="17" hidden="1">#REF!</definedName>
    <definedName name="BExKMWBX4EH3EYJ07UFEM08NB40Z" localSheetId="20" hidden="1">#REF!</definedName>
    <definedName name="BExKMWBX4EH3EYJ07UFEM08NB40Z" hidden="1">#REF!</definedName>
    <definedName name="BExKNBGV2IR3S7M0BX4810KZB4V3" localSheetId="17" hidden="1">#REF!</definedName>
    <definedName name="BExKNBGV2IR3S7M0BX4810KZB4V3" localSheetId="20" hidden="1">#REF!</definedName>
    <definedName name="BExKNBGV2IR3S7M0BX4810KZB4V3" hidden="1">#REF!</definedName>
    <definedName name="BExKNCTBZTSY3MO42VU5PLV6YUHZ" localSheetId="20" hidden="1">#REF!</definedName>
    <definedName name="BExKNCTBZTSY3MO42VU5PLV6YUHZ" hidden="1">#REF!</definedName>
    <definedName name="BExKNGV2YY749C42AQ2T9QNIE5C3" localSheetId="20" hidden="1">#REF!</definedName>
    <definedName name="BExKNGV2YY749C42AQ2T9QNIE5C3" hidden="1">#REF!</definedName>
    <definedName name="BExKNSP7EUXMQ7HQ1I4UI51T620P" localSheetId="20" hidden="1">#REF!</definedName>
    <definedName name="BExKNSP7EUXMQ7HQ1I4UI51T620P" hidden="1">#REF!</definedName>
    <definedName name="BExKNV8UOHVWEHDJWI2WMJ9X6QHZ" localSheetId="20" hidden="1">#REF!</definedName>
    <definedName name="BExKNV8UOHVWEHDJWI2WMJ9X6QHZ" hidden="1">#REF!</definedName>
    <definedName name="BExKNZLD7UATC1MYRNJD8H2NH4KU" localSheetId="20" hidden="1">#REF!</definedName>
    <definedName name="BExKNZLD7UATC1MYRNJD8H2NH4KU" hidden="1">#REF!</definedName>
    <definedName name="BExKNZQUKQQG2Y97R74G4O4BJP1L" localSheetId="20" hidden="1">#REF!</definedName>
    <definedName name="BExKNZQUKQQG2Y97R74G4O4BJP1L" hidden="1">#REF!</definedName>
    <definedName name="BExKO06X0EAD3ABEG1E8PWLDWHBA" localSheetId="20" hidden="1">#REF!</definedName>
    <definedName name="BExKO06X0EAD3ABEG1E8PWLDWHBA" hidden="1">#REF!</definedName>
    <definedName name="BExKO2AHHSGNI1AZOIOW21KPXKPE" localSheetId="20" hidden="1">#REF!</definedName>
    <definedName name="BExKO2AHHSGNI1AZOIOW21KPXKPE" hidden="1">#REF!</definedName>
    <definedName name="BExKO2FXWJWC5IZLDN8JHYILQJ2N" localSheetId="20" hidden="1">#REF!</definedName>
    <definedName name="BExKO2FXWJWC5IZLDN8JHYILQJ2N" hidden="1">#REF!</definedName>
    <definedName name="BExKO438WZ8FKOU00NURGFMOYXWN" localSheetId="20" hidden="1">#REF!</definedName>
    <definedName name="BExKO438WZ8FKOU00NURGFMOYXWN" hidden="1">#REF!</definedName>
    <definedName name="BExKOBVQIBD5QN64WI0VMWG8ECVY" localSheetId="20" hidden="1">#REF!</definedName>
    <definedName name="BExKOBVQIBD5QN64WI0VMWG8ECVY" hidden="1">#REF!</definedName>
    <definedName name="BExKODIZGWW2EQD0FEYW6WK6XLCM" localSheetId="20" hidden="1">#REF!</definedName>
    <definedName name="BExKODIZGWW2EQD0FEYW6WK6XLCM" hidden="1">#REF!</definedName>
    <definedName name="BExKOPO2HPWVQGAKW8LOZMPIDEFG" localSheetId="20" hidden="1">#REF!</definedName>
    <definedName name="BExKOPO2HPWVQGAKW8LOZMPIDEFG" hidden="1">#REF!</definedName>
    <definedName name="BExKOU0G4S03BPJYQJ7Q6BXA1XZE" localSheetId="20" hidden="1">#REF!</definedName>
    <definedName name="BExKOU0G4S03BPJYQJ7Q6BXA1XZE" hidden="1">#REF!</definedName>
    <definedName name="BExKP1NNUBCM89W1AWCQ4GYT46VL" localSheetId="9" hidden="1">'[60]10.08.4 -2008 Capital'!#REF!</definedName>
    <definedName name="BExKP1NNUBCM89W1AWCQ4GYT46VL" localSheetId="20" hidden="1">'[61]10.08.4 -2008 Capital'!#REF!</definedName>
    <definedName name="BExKP1NNUBCM89W1AWCQ4GYT46VL" hidden="1">'[61]10.08.4 -2008 Capital'!#REF!</definedName>
    <definedName name="BExKPEZP0QTKOTLIMMIFSVTHQEEK" localSheetId="15" hidden="1">#REF!</definedName>
    <definedName name="BExKPEZP0QTKOTLIMMIFSVTHQEEK" localSheetId="16" hidden="1">#REF!</definedName>
    <definedName name="BExKPEZP0QTKOTLIMMIFSVTHQEEK" localSheetId="17" hidden="1">#REF!</definedName>
    <definedName name="BExKPEZP0QTKOTLIMMIFSVTHQEEK" localSheetId="20" hidden="1">#REF!</definedName>
    <definedName name="BExKPEZP0QTKOTLIMMIFSVTHQEEK" hidden="1">#REF!</definedName>
    <definedName name="BExKPJXT3SWOS15NRMD9RAD4AXOC" localSheetId="17" hidden="1">#REF!</definedName>
    <definedName name="BExKPJXT3SWOS15NRMD9RAD4AXOC" localSheetId="20" hidden="1">#REF!</definedName>
    <definedName name="BExKPJXT3SWOS15NRMD9RAD4AXOC" hidden="1">#REF!</definedName>
    <definedName name="BExKPLFRCAYNO7ZNGISMPGFFXB00" localSheetId="17" hidden="1">#REF!</definedName>
    <definedName name="BExKPLFRCAYNO7ZNGISMPGFFXB00" localSheetId="20" hidden="1">#REF!</definedName>
    <definedName name="BExKPLFRCAYNO7ZNGISMPGFFXB00" hidden="1">#REF!</definedName>
    <definedName name="BExKPLQJX0HJ8OTXBXH9IC9J2V0W" localSheetId="20" hidden="1">#REF!</definedName>
    <definedName name="BExKPLQJX0HJ8OTXBXH9IC9J2V0W" hidden="1">#REF!</definedName>
    <definedName name="BExKPN8C7GN36ZJZHLOB74LU6KT0" localSheetId="20" hidden="1">#REF!</definedName>
    <definedName name="BExKPN8C7GN36ZJZHLOB74LU6KT0" hidden="1">#REF!</definedName>
    <definedName name="BExKPUKRNDWTKQ8SV8FLABPPXTJK" localSheetId="20" hidden="1">#REF!</definedName>
    <definedName name="BExKPUKRNDWTKQ8SV8FLABPPXTJK" hidden="1">#REF!</definedName>
    <definedName name="BExKPX9VZ1J5021Q98K60HMPJU58" localSheetId="20" hidden="1">#REF!</definedName>
    <definedName name="BExKPX9VZ1J5021Q98K60HMPJU58" hidden="1">#REF!</definedName>
    <definedName name="BExKQJGAAWNM3NT19E9I0CQDBTU0" localSheetId="20" hidden="1">#REF!</definedName>
    <definedName name="BExKQJGAAWNM3NT19E9I0CQDBTU0" hidden="1">#REF!</definedName>
    <definedName name="BExKQM5GJ1ZN5REKFE7YVBQ0KXWF" localSheetId="20" hidden="1">#REF!</definedName>
    <definedName name="BExKQM5GJ1ZN5REKFE7YVBQ0KXWF" hidden="1">#REF!</definedName>
    <definedName name="BExKQOEA7HV9U5DH9C8JXFD62EKH" localSheetId="20" hidden="1">#REF!</definedName>
    <definedName name="BExKQOEA7HV9U5DH9C8JXFD62EKH" hidden="1">#REF!</definedName>
    <definedName name="BExKQQ71278061G7ZFYGPWOMOMY2" localSheetId="20" hidden="1">#REF!</definedName>
    <definedName name="BExKQQ71278061G7ZFYGPWOMOMY2" hidden="1">#REF!</definedName>
    <definedName name="BExKQR8NYY6S7G0RNG3W5UHF26LU" localSheetId="20" hidden="1">#REF!</definedName>
    <definedName name="BExKQR8NYY6S7G0RNG3W5UHF26LU" hidden="1">#REF!</definedName>
    <definedName name="BExKQRUAOHG635WYE6STI4YHGJPE" localSheetId="20" hidden="1">#REF!</definedName>
    <definedName name="BExKQRUAOHG635WYE6STI4YHGJPE" hidden="1">#REF!</definedName>
    <definedName name="BExKQTXRG3ECU8NT47UR7643LO5G" localSheetId="20" hidden="1">#REF!</definedName>
    <definedName name="BExKQTXRG3ECU8NT47UR7643LO5G" hidden="1">#REF!</definedName>
    <definedName name="BExKQVL7HPOIZ4FHANDFMVOJLEPR" localSheetId="20" hidden="1">#REF!</definedName>
    <definedName name="BExKQVL7HPOIZ4FHANDFMVOJLEPR" hidden="1">#REF!</definedName>
    <definedName name="BExKR1VS7ERDDF8HXB3WTPYEUCIU" localSheetId="20" hidden="1">#REF!</definedName>
    <definedName name="BExKR1VS7ERDDF8HXB3WTPYEUCIU" hidden="1">#REF!</definedName>
    <definedName name="BExKR32XG1WY77WDT8KW9FJPGQTU" localSheetId="20" hidden="1">#REF!</definedName>
    <definedName name="BExKR32XG1WY77WDT8KW9FJPGQTU" hidden="1">#REF!</definedName>
    <definedName name="BExKR510GA0MUAKSG4OVIQ26I0BG" localSheetId="20" hidden="1">#REF!</definedName>
    <definedName name="BExKR510GA0MUAKSG4OVIQ26I0BG" hidden="1">#REF!</definedName>
    <definedName name="BExKR8RZSEHW184G0Z56B4EGNU72" localSheetId="20" hidden="1">#REF!</definedName>
    <definedName name="BExKR8RZSEHW184G0Z56B4EGNU72" hidden="1">#REF!</definedName>
    <definedName name="BExKRVUSQ6PA7ZYQSTEQL3X7PB9P" localSheetId="20" hidden="1">#REF!</definedName>
    <definedName name="BExKRVUSQ6PA7ZYQSTEQL3X7PB9P" hidden="1">#REF!</definedName>
    <definedName name="BExKRY3KZ7F7RB2KH8HXSQ85IEQO" localSheetId="20" hidden="1">#REF!</definedName>
    <definedName name="BExKRY3KZ7F7RB2KH8HXSQ85IEQO" hidden="1">#REF!</definedName>
    <definedName name="BExKSA37DZTCK6H13HPIKR0ZFVL8" localSheetId="20" hidden="1">#REF!</definedName>
    <definedName name="BExKSA37DZTCK6H13HPIKR0ZFVL8" hidden="1">#REF!</definedName>
    <definedName name="BExKSFMOMSZYDE0WNC94F40S6636" localSheetId="20" hidden="1">#REF!</definedName>
    <definedName name="BExKSFMOMSZYDE0WNC94F40S6636" hidden="1">#REF!</definedName>
    <definedName name="BExKSHQ9K79S8KYUWIV5M5LAHHF1" localSheetId="20" hidden="1">#REF!</definedName>
    <definedName name="BExKSHQ9K79S8KYUWIV5M5LAHHF1" hidden="1">#REF!</definedName>
    <definedName name="BExKSIS3VA1NCEFCZZSIK8B3YIBZ" localSheetId="20" hidden="1">#REF!</definedName>
    <definedName name="BExKSIS3VA1NCEFCZZSIK8B3YIBZ" hidden="1">#REF!</definedName>
    <definedName name="BExKSJTWG9L3FCX8FLK4EMUJMF27" localSheetId="20" hidden="1">#REF!</definedName>
    <definedName name="BExKSJTWG9L3FCX8FLK4EMUJMF27" hidden="1">#REF!</definedName>
    <definedName name="BExKSLH6QVG81B35VZ8FUSPBKTD5" localSheetId="20" hidden="1">#REF!</definedName>
    <definedName name="BExKSLH6QVG81B35VZ8FUSPBKTD5" hidden="1">#REF!</definedName>
    <definedName name="BExKSRX3BUJY78UHYYZJVTVLMZVP" localSheetId="20" hidden="1">#REF!</definedName>
    <definedName name="BExKSRX3BUJY78UHYYZJVTVLMZVP" hidden="1">#REF!</definedName>
    <definedName name="BExKSU0MKNAVZYYPKCYTZDWQX4R8" localSheetId="20" hidden="1">#REF!</definedName>
    <definedName name="BExKSU0MKNAVZYYPKCYTZDWQX4R8" hidden="1">#REF!</definedName>
    <definedName name="BExKSUBFNA2CM15GD0QR99POCR5I" localSheetId="20" hidden="1">#REF!</definedName>
    <definedName name="BExKSUBFNA2CM15GD0QR99POCR5I" hidden="1">#REF!</definedName>
    <definedName name="BExKSV7ROT5B5BVJ3G19JSC85BAD" localSheetId="20" hidden="1">#REF!</definedName>
    <definedName name="BExKSV7ROT5B5BVJ3G19JSC85BAD" hidden="1">#REF!</definedName>
    <definedName name="BExKSX60G1MUS689FXIGYP2F7C62" localSheetId="20" hidden="1">#REF!</definedName>
    <definedName name="BExKSX60G1MUS689FXIGYP2F7C62" hidden="1">#REF!</definedName>
    <definedName name="BExKT2UZ7Y2VWF5NQE18SJRLD2RN" localSheetId="20" hidden="1">#REF!</definedName>
    <definedName name="BExKT2UZ7Y2VWF5NQE18SJRLD2RN" hidden="1">#REF!</definedName>
    <definedName name="BExKT3GJFNGAM09H5F615E36A38C" localSheetId="20" hidden="1">#REF!</definedName>
    <definedName name="BExKT3GJFNGAM09H5F615E36A38C" hidden="1">#REF!</definedName>
    <definedName name="BExKT9AWCJUL6FVVYMI7NGFTAEEG" localSheetId="20" hidden="1">#REF!</definedName>
    <definedName name="BExKT9AWCJUL6FVVYMI7NGFTAEEG" hidden="1">#REF!</definedName>
    <definedName name="BExKTQZGN8GI3XGSEXMPCCA3S19H" localSheetId="20" hidden="1">#REF!</definedName>
    <definedName name="BExKTQZGN8GI3XGSEXMPCCA3S19H" hidden="1">#REF!</definedName>
    <definedName name="BExKTSBXGP8YGSN5UO0FUHVXT92J" localSheetId="20" hidden="1">#REF!</definedName>
    <definedName name="BExKTSBXGP8YGSN5UO0FUHVXT92J" hidden="1">#REF!</definedName>
    <definedName name="BExKTUKYYU0F6TUW1RXV24LRAZFE" localSheetId="20" hidden="1">#REF!</definedName>
    <definedName name="BExKTUKYYU0F6TUW1RXV24LRAZFE" hidden="1">#REF!</definedName>
    <definedName name="BExKU3FBLHQBIUTN6XEZW5GC9OG1" localSheetId="20" hidden="1">#REF!</definedName>
    <definedName name="BExKU3FBLHQBIUTN6XEZW5GC9OG1" hidden="1">#REF!</definedName>
    <definedName name="BExKU3KMPVWH483Q5TP8K2H0S2L4" localSheetId="20" hidden="1">#REF!</definedName>
    <definedName name="BExKU3KMPVWH483Q5TP8K2H0S2L4" hidden="1">#REF!</definedName>
    <definedName name="BExKU82I99FEUIZLODXJDOJC96CQ" localSheetId="20" hidden="1">#REF!</definedName>
    <definedName name="BExKU82I99FEUIZLODXJDOJC96CQ" hidden="1">#REF!</definedName>
    <definedName name="BExKU9EXMNZKVJV6GSO4XEI3YCWM" localSheetId="20" hidden="1">#REF!</definedName>
    <definedName name="BExKU9EXMNZKVJV6GSO4XEI3YCWM" hidden="1">#REF!</definedName>
    <definedName name="BExKUDM0DFSCM3D91SH0XLXJSL18" localSheetId="20" hidden="1">#REF!</definedName>
    <definedName name="BExKUDM0DFSCM3D91SH0XLXJSL18" hidden="1">#REF!</definedName>
    <definedName name="BExKUGGKEOHX3EEPQ7NGSZWZ8UPA" localSheetId="20" hidden="1">#REF!</definedName>
    <definedName name="BExKUGGKEOHX3EEPQ7NGSZWZ8UPA" hidden="1">#REF!</definedName>
    <definedName name="BExKULEKJLA77AUQPDUHSM94Y76Z" localSheetId="20" hidden="1">#REF!</definedName>
    <definedName name="BExKULEKJLA77AUQPDUHSM94Y76Z" hidden="1">#REF!</definedName>
    <definedName name="BExKUPAT7VWF9ZS0PSYAV71U4N72" localSheetId="9" hidden="1">'[60]10.08.5 - 2008 Capital - TDBU'!#REF!</definedName>
    <definedName name="BExKUPAT7VWF9ZS0PSYAV71U4N72" localSheetId="20" hidden="1">'[61]10.08.5 - 2008 Capital - TDBU'!#REF!</definedName>
    <definedName name="BExKUPAT7VWF9ZS0PSYAV71U4N72" hidden="1">'[61]10.08.5 - 2008 Capital - TDBU'!#REF!</definedName>
    <definedName name="BExKV08R85MKI3MAX9E2HERNQUNL" localSheetId="15" hidden="1">#REF!</definedName>
    <definedName name="BExKV08R85MKI3MAX9E2HERNQUNL" localSheetId="16" hidden="1">#REF!</definedName>
    <definedName name="BExKV08R85MKI3MAX9E2HERNQUNL" localSheetId="17" hidden="1">#REF!</definedName>
    <definedName name="BExKV08R85MKI3MAX9E2HERNQUNL" localSheetId="20" hidden="1">#REF!</definedName>
    <definedName name="BExKV08R85MKI3MAX9E2HERNQUNL" hidden="1">#REF!</definedName>
    <definedName name="BExKV334XOSQSXAYPE1ZFCWHR4J8" localSheetId="17" hidden="1">#REF!</definedName>
    <definedName name="BExKV334XOSQSXAYPE1ZFCWHR4J8" localSheetId="20" hidden="1">#REF!</definedName>
    <definedName name="BExKV334XOSQSXAYPE1ZFCWHR4J8" hidden="1">#REF!</definedName>
    <definedName name="BExKV4AAUNNJL5JWD7PX6BFKVS6O" localSheetId="17" hidden="1">#REF!</definedName>
    <definedName name="BExKV4AAUNNJL5JWD7PX6BFKVS6O" localSheetId="20" hidden="1">#REF!</definedName>
    <definedName name="BExKV4AAUNNJL5JWD7PX6BFKVS6O" hidden="1">#REF!</definedName>
    <definedName name="BExKV6J9WVQH09L0UOV4PHTLKXRK" localSheetId="20" hidden="1">#REF!</definedName>
    <definedName name="BExKV6J9WVQH09L0UOV4PHTLKXRK" hidden="1">#REF!</definedName>
    <definedName name="BExKVDVK6HN74GQPTXICP9BFC8CF" localSheetId="20" hidden="1">#REF!</definedName>
    <definedName name="BExKVDVK6HN74GQPTXICP9BFC8CF" hidden="1">#REF!</definedName>
    <definedName name="BExKVFZ3ZZGIC1QI8XN6BYFWN0ZY" localSheetId="20" hidden="1">#REF!</definedName>
    <definedName name="BExKVFZ3ZZGIC1QI8XN6BYFWN0ZY" hidden="1">#REF!</definedName>
    <definedName name="BExKVG4KGO28KPGTAFL1R8TTZ10N" localSheetId="20" hidden="1">#REF!</definedName>
    <definedName name="BExKVG4KGO28KPGTAFL1R8TTZ10N" hidden="1">#REF!</definedName>
    <definedName name="BExKVQRICZRKMKC3XFBPYJM79KT1" localSheetId="20" hidden="1">#REF!</definedName>
    <definedName name="BExKVQRICZRKMKC3XFBPYJM79KT1" hidden="1">#REF!</definedName>
    <definedName name="BExKW0CSH7DA02YSNV64PSEIXB2P" localSheetId="20" hidden="1">#REF!</definedName>
    <definedName name="BExKW0CSH7DA02YSNV64PSEIXB2P" hidden="1">#REF!</definedName>
    <definedName name="BExKW61SUXF65SCFWSZUR9GUOOMH" localSheetId="20" hidden="1">#REF!</definedName>
    <definedName name="BExKW61SUXF65SCFWSZUR9GUOOMH" hidden="1">#REF!</definedName>
    <definedName name="BExM9NUG3Q31X01AI9ZJCZIX25CS" localSheetId="20" hidden="1">#REF!</definedName>
    <definedName name="BExM9NUG3Q31X01AI9ZJCZIX25CS" hidden="1">#REF!</definedName>
    <definedName name="BExM9OG182RP30MY23PG49LVPZ1C" localSheetId="20" hidden="1">#REF!</definedName>
    <definedName name="BExM9OG182RP30MY23PG49LVPZ1C" hidden="1">#REF!</definedName>
    <definedName name="BExMA64MW1S18NH8DCKPCCEI5KCB" localSheetId="20" hidden="1">#REF!</definedName>
    <definedName name="BExMA64MW1S18NH8DCKPCCEI5KCB" hidden="1">#REF!</definedName>
    <definedName name="BExMAAMGWSV264QND3PEEFNT51OK" localSheetId="20" hidden="1">#REF!</definedName>
    <definedName name="BExMAAMGWSV264QND3PEEFNT51OK" hidden="1">#REF!</definedName>
    <definedName name="BExMAC4FBX1U0Y3998JERGS9KL2T" localSheetId="20" hidden="1">#REF!</definedName>
    <definedName name="BExMAC4FBX1U0Y3998JERGS9KL2T" hidden="1">#REF!</definedName>
    <definedName name="BExMAIF09XQ94J83IAH3DFXTENQV" localSheetId="20" hidden="1">#REF!</definedName>
    <definedName name="BExMAIF09XQ94J83IAH3DFXTENQV" hidden="1">#REF!</definedName>
    <definedName name="BExMALEWFUEM8Y686IT03ECURUBR" localSheetId="20" hidden="1">#REF!</definedName>
    <definedName name="BExMALEWFUEM8Y686IT03ECURUBR" hidden="1">#REF!</definedName>
    <definedName name="BExMAR3XSK6RSFLHP7ZX1EWGHASI" localSheetId="20" hidden="1">#REF!</definedName>
    <definedName name="BExMAR3XSK6RSFLHP7ZX1EWGHASI" hidden="1">#REF!</definedName>
    <definedName name="BExMAXJS82ZJ8RS22VLE0V0LDUII" localSheetId="20" hidden="1">#REF!</definedName>
    <definedName name="BExMAXJS82ZJ8RS22VLE0V0LDUII" hidden="1">#REF!</definedName>
    <definedName name="BExMB4QRS0R3MTB4CMUHFZ84LNZQ" localSheetId="20" hidden="1">#REF!</definedName>
    <definedName name="BExMB4QRS0R3MTB4CMUHFZ84LNZQ" hidden="1">#REF!</definedName>
    <definedName name="BExMBC35WKQY5CWQJLV4D05O6971" localSheetId="20" hidden="1">#REF!</definedName>
    <definedName name="BExMBC35WKQY5CWQJLV4D05O6971" hidden="1">#REF!</definedName>
    <definedName name="BExMBFTZV4Q1A5KG25C1N9PHQNSW" localSheetId="20" hidden="1">#REF!</definedName>
    <definedName name="BExMBFTZV4Q1A5KG25C1N9PHQNSW" hidden="1">#REF!</definedName>
    <definedName name="BExMBK6ISK3U7KHZKUJXIDKGF6VW" localSheetId="20" hidden="1">#REF!</definedName>
    <definedName name="BExMBK6ISK3U7KHZKUJXIDKGF6VW" hidden="1">#REF!</definedName>
    <definedName name="BExMBMVGO0XJ71IWHILW9QA74NPG" localSheetId="20" hidden="1">#REF!</definedName>
    <definedName name="BExMBMVGO0XJ71IWHILW9QA74NPG" hidden="1">#REF!</definedName>
    <definedName name="BExMBYPQDG9AYDQ5E8IECVFREPO6" localSheetId="9" hidden="1">[62]Table!#REF!</definedName>
    <definedName name="BExMBYPQDG9AYDQ5E8IECVFREPO6" localSheetId="20" hidden="1">[63]Table!#REF!</definedName>
    <definedName name="BExMBYPQDG9AYDQ5E8IECVFREPO6" hidden="1">[63]Table!#REF!</definedName>
    <definedName name="BExMBZ5YTPW7PFDUD2A9VUJ4HTNH" localSheetId="15" hidden="1">#REF!</definedName>
    <definedName name="BExMBZ5YTPW7PFDUD2A9VUJ4HTNH" localSheetId="16" hidden="1">#REF!</definedName>
    <definedName name="BExMBZ5YTPW7PFDUD2A9VUJ4HTNH" localSheetId="17" hidden="1">#REF!</definedName>
    <definedName name="BExMBZ5YTPW7PFDUD2A9VUJ4HTNH" localSheetId="20" hidden="1">#REF!</definedName>
    <definedName name="BExMBZ5YTPW7PFDUD2A9VUJ4HTNH" hidden="1">#REF!</definedName>
    <definedName name="BExMBZM2XYYERB8X75SWZCZRQTT3" localSheetId="17" hidden="1">#REF!</definedName>
    <definedName name="BExMBZM2XYYERB8X75SWZCZRQTT3" localSheetId="20" hidden="1">#REF!</definedName>
    <definedName name="BExMBZM2XYYERB8X75SWZCZRQTT3" hidden="1">#REF!</definedName>
    <definedName name="BExMC8AZUTX8LG89K2JJR7ZG62XX" localSheetId="17" hidden="1">#REF!</definedName>
    <definedName name="BExMC8AZUTX8LG89K2JJR7ZG62XX" localSheetId="20" hidden="1">#REF!</definedName>
    <definedName name="BExMC8AZUTX8LG89K2JJR7ZG62XX" hidden="1">#REF!</definedName>
    <definedName name="BExMCA96YR10V72G2R0SCIKPZLIZ" localSheetId="20" hidden="1">#REF!</definedName>
    <definedName name="BExMCA96YR10V72G2R0SCIKPZLIZ" hidden="1">#REF!</definedName>
    <definedName name="BExMCB5JU5I2VQDUBS4O42BTEVKI" localSheetId="20" hidden="1">#REF!</definedName>
    <definedName name="BExMCB5JU5I2VQDUBS4O42BTEVKI" hidden="1">#REF!</definedName>
    <definedName name="BExMCFSQFSEMPY5IXDIRKZDASDBR" localSheetId="20" hidden="1">#REF!</definedName>
    <definedName name="BExMCFSQFSEMPY5IXDIRKZDASDBR" hidden="1">#REF!</definedName>
    <definedName name="BExMCGUFAIU47IPVOIVWOZPLSX79" localSheetId="20" hidden="1">#REF!</definedName>
    <definedName name="BExMCGUFAIU47IPVOIVWOZPLSX79" hidden="1">#REF!</definedName>
    <definedName name="BExMCMZOEYWVOOJ98TBHTTCS7XB8" localSheetId="20" hidden="1">#REF!</definedName>
    <definedName name="BExMCMZOEYWVOOJ98TBHTTCS7XB8" hidden="1">#REF!</definedName>
    <definedName name="BExMCQQH8CGFPPPG70D6VV4J3XR6" localSheetId="20" hidden="1">#REF!</definedName>
    <definedName name="BExMCQQH8CGFPPPG70D6VV4J3XR6" hidden="1">#REF!</definedName>
    <definedName name="BExMCS8EF2W3FS9QADNKREYSI8P0" localSheetId="20" hidden="1">#REF!</definedName>
    <definedName name="BExMCS8EF2W3FS9QADNKREYSI8P0" hidden="1">#REF!</definedName>
    <definedName name="BExMCUS7GSOM96J0HJ7EH0FFM2AC" localSheetId="20" hidden="1">#REF!</definedName>
    <definedName name="BExMCUS7GSOM96J0HJ7EH0FFM2AC" hidden="1">#REF!</definedName>
    <definedName name="BExMCYTT6TVDWMJXO1NZANRTVNAN" localSheetId="20" hidden="1">#REF!</definedName>
    <definedName name="BExMCYTT6TVDWMJXO1NZANRTVNAN" hidden="1">#REF!</definedName>
    <definedName name="BExMD5F6IAV108XYJLXUO9HD0IT6" localSheetId="20" hidden="1">#REF!</definedName>
    <definedName name="BExMD5F6IAV108XYJLXUO9HD0IT6" hidden="1">#REF!</definedName>
    <definedName name="BExMDANV66W9T3XAXID40XFJ0J93" localSheetId="20" hidden="1">#REF!</definedName>
    <definedName name="BExMDANV66W9T3XAXID40XFJ0J93" hidden="1">#REF!</definedName>
    <definedName name="BExMDGD1KQP7NNR78X2ZX4FCBQ1S" localSheetId="20" hidden="1">#REF!</definedName>
    <definedName name="BExMDGD1KQP7NNR78X2ZX4FCBQ1S" hidden="1">#REF!</definedName>
    <definedName name="BExMDIRDK0DI8P86HB7WPH8QWLSQ" localSheetId="20" hidden="1">#REF!</definedName>
    <definedName name="BExMDIRDK0DI8P86HB7WPH8QWLSQ" hidden="1">#REF!</definedName>
    <definedName name="BExMDPI2FVMORSWDDCVAJ85WYAYO" localSheetId="20" hidden="1">#REF!</definedName>
    <definedName name="BExMDPI2FVMORSWDDCVAJ85WYAYO" hidden="1">#REF!</definedName>
    <definedName name="BExMDUWB7VWHFFR266QXO46BNV2S" localSheetId="20" hidden="1">#REF!</definedName>
    <definedName name="BExMDUWB7VWHFFR266QXO46BNV2S" hidden="1">#REF!</definedName>
    <definedName name="BExME2U47N8LZG0BPJ49ANY5QVV2" localSheetId="20" hidden="1">#REF!</definedName>
    <definedName name="BExME2U47N8LZG0BPJ49ANY5QVV2" hidden="1">#REF!</definedName>
    <definedName name="BExME5OOQT5THEZMTKUDCTJQJ75P" localSheetId="20" hidden="1">#REF!</definedName>
    <definedName name="BExME5OOQT5THEZMTKUDCTJQJ75P" hidden="1">#REF!</definedName>
    <definedName name="BExME88DH5DUKMUFI9FNVECXFD2E" localSheetId="20" hidden="1">#REF!</definedName>
    <definedName name="BExME88DH5DUKMUFI9FNVECXFD2E" hidden="1">#REF!</definedName>
    <definedName name="BExME9A7MOGAK7YTTQYXP5DL6VYA" localSheetId="20" hidden="1">#REF!</definedName>
    <definedName name="BExME9A7MOGAK7YTTQYXP5DL6VYA" hidden="1">#REF!</definedName>
    <definedName name="BExMEIF7MG94HDIP9UUN2B1R7AP9" localSheetId="20" hidden="1">#REF!</definedName>
    <definedName name="BExMEIF7MG94HDIP9UUN2B1R7AP9" hidden="1">#REF!</definedName>
    <definedName name="BExMEOV9YFRY5C3GDLU60GIX10BY" localSheetId="20" hidden="1">#REF!</definedName>
    <definedName name="BExMEOV9YFRY5C3GDLU60GIX10BY" hidden="1">#REF!</definedName>
    <definedName name="BExMEQ7OI6NAP3UP3UX0O5JKS0DV" localSheetId="20" hidden="1">#REF!</definedName>
    <definedName name="BExMEQ7OI6NAP3UP3UX0O5JKS0DV" hidden="1">#REF!</definedName>
    <definedName name="BExMEY09ESM4H2YGKEQQRYUD114R" localSheetId="20" hidden="1">#REF!</definedName>
    <definedName name="BExMEY09ESM4H2YGKEQQRYUD114R" hidden="1">#REF!</definedName>
    <definedName name="BExMF4G4IUPQY1Y5GEY5N3E04CL6" localSheetId="20" hidden="1">#REF!</definedName>
    <definedName name="BExMF4G4IUPQY1Y5GEY5N3E04CL6" hidden="1">#REF!</definedName>
    <definedName name="BExMF5I0YYHYSHHGNQEI50YPTUFU" localSheetId="20" hidden="1">#REF!</definedName>
    <definedName name="BExMF5I0YYHYSHHGNQEI50YPTUFU" hidden="1">#REF!</definedName>
    <definedName name="BExMF9UIGYMOAQK0ELUWP0S0HZZY" localSheetId="20" hidden="1">#REF!</definedName>
    <definedName name="BExMF9UIGYMOAQK0ELUWP0S0HZZY" hidden="1">#REF!</definedName>
    <definedName name="BExMFDLBSWFMRDYJ2DZETI3EXKN2" localSheetId="20" hidden="1">#REF!</definedName>
    <definedName name="BExMFDLBSWFMRDYJ2DZETI3EXKN2" hidden="1">#REF!</definedName>
    <definedName name="BExMFLDTMRTCHKA37LQW67BG8D5C" localSheetId="20" hidden="1">#REF!</definedName>
    <definedName name="BExMFLDTMRTCHKA37LQW67BG8D5C" hidden="1">#REF!</definedName>
    <definedName name="BExMFYPXA6CPPQEIQCZVJ1O8CC3D" localSheetId="20" hidden="1">#REF!</definedName>
    <definedName name="BExMFYPXA6CPPQEIQCZVJ1O8CC3D" hidden="1">#REF!</definedName>
    <definedName name="BExMG3IJ4BTO1ISLMJY91RJVU21M" localSheetId="20" hidden="1">#REF!</definedName>
    <definedName name="BExMG3IJ4BTO1ISLMJY91RJVU21M" hidden="1">#REF!</definedName>
    <definedName name="BExMG9NSK30KD01QX0UBN2VNRTG4" localSheetId="20" hidden="1">#REF!</definedName>
    <definedName name="BExMG9NSK30KD01QX0UBN2VNRTG4" hidden="1">#REF!</definedName>
    <definedName name="BExMGD99CUH3CN5F5OWTFJPXIOC5" localSheetId="20" hidden="1">#REF!</definedName>
    <definedName name="BExMGD99CUH3CN5F5OWTFJPXIOC5" hidden="1">#REF!</definedName>
    <definedName name="BExMGG3PFIHPHX7NXB7HDFI3N12L" localSheetId="20" hidden="1">#REF!</definedName>
    <definedName name="BExMGG3PFIHPHX7NXB7HDFI3N12L" hidden="1">#REF!</definedName>
    <definedName name="BExMGGUQP0X7T5PIESJE86819NLZ" localSheetId="20" hidden="1">#REF!</definedName>
    <definedName name="BExMGGUQP0X7T5PIESJE86819NLZ" hidden="1">#REF!</definedName>
    <definedName name="BExMH3H9TW5TJCNU5Z1EWXP3BAEP" localSheetId="20" hidden="1">#REF!</definedName>
    <definedName name="BExMH3H9TW5TJCNU5Z1EWXP3BAEP" hidden="1">#REF!</definedName>
    <definedName name="BExMHOWPB34KPZ76M2KIX2C9R2VB" localSheetId="20" hidden="1">#REF!</definedName>
    <definedName name="BExMHOWPB34KPZ76M2KIX2C9R2VB" hidden="1">#REF!</definedName>
    <definedName name="BExMHSSYC6KVHA3QDTSYPN92TWMI" localSheetId="20" hidden="1">#REF!</definedName>
    <definedName name="BExMHSSYC6KVHA3QDTSYPN92TWMI" hidden="1">#REF!</definedName>
    <definedName name="BExMI0WA793SF41LQ40A28U8OXQY" localSheetId="20" hidden="1">#REF!</definedName>
    <definedName name="BExMI0WA793SF41LQ40A28U8OXQY" hidden="1">#REF!</definedName>
    <definedName name="BExMI3AJ9477KDL4T9DHET4LJJTW" localSheetId="20" hidden="1">#REF!</definedName>
    <definedName name="BExMI3AJ9477KDL4T9DHET4LJJTW" hidden="1">#REF!</definedName>
    <definedName name="BExMI58NHPZ1UTOZCYFOQPS8I7WN" localSheetId="20" hidden="1">#REF!</definedName>
    <definedName name="BExMI58NHPZ1UTOZCYFOQPS8I7WN" hidden="1">#REF!</definedName>
    <definedName name="BExMI6L9KX05GAK523JFKICJMTA5" localSheetId="20" hidden="1">#REF!</definedName>
    <definedName name="BExMI6L9KX05GAK523JFKICJMTA5" hidden="1">#REF!</definedName>
    <definedName name="BExMI6QQ20XHD0NWJUN741B37182" localSheetId="20" hidden="1">#REF!</definedName>
    <definedName name="BExMI6QQ20XHD0NWJUN741B37182" hidden="1">#REF!</definedName>
    <definedName name="BExMI7MYLMINF9AC59CYYVFGQJAY" localSheetId="20" hidden="1">#REF!</definedName>
    <definedName name="BExMI7MYLMINF9AC59CYYVFGQJAY" hidden="1">#REF!</definedName>
    <definedName name="BExMI8JB94SBD9EMNJEK7Y2T6GYU" localSheetId="20" hidden="1">#REF!</definedName>
    <definedName name="BExMI8JB94SBD9EMNJEK7Y2T6GYU" hidden="1">#REF!</definedName>
    <definedName name="BExMI8OS85YTW3KYVE4YD0R7Z6UV" localSheetId="20" hidden="1">#REF!</definedName>
    <definedName name="BExMI8OS85YTW3KYVE4YD0R7Z6UV" hidden="1">#REF!</definedName>
    <definedName name="BExMIBOOZU40JS3F89OMPSRCE9MM" localSheetId="20" hidden="1">#REF!</definedName>
    <definedName name="BExMIBOOZU40JS3F89OMPSRCE9MM" hidden="1">#REF!</definedName>
    <definedName name="BExMIHJ01IVQHPV5ZNO9UPQB64N8" localSheetId="20" hidden="1">#REF!</definedName>
    <definedName name="BExMIHJ01IVQHPV5ZNO9UPQB64N8" hidden="1">#REF!</definedName>
    <definedName name="BExMIIQ5MBWSIHTFWAQADXMZC22Q" localSheetId="20" hidden="1">#REF!</definedName>
    <definedName name="BExMIIQ5MBWSIHTFWAQADXMZC22Q" hidden="1">#REF!</definedName>
    <definedName name="BExMIL4I2GE866I25CR5JBLJWJ6A" localSheetId="20" hidden="1">#REF!</definedName>
    <definedName name="BExMIL4I2GE866I25CR5JBLJWJ6A" hidden="1">#REF!</definedName>
    <definedName name="BExMIRKIPF27SNO82SPFSB3T5U17" localSheetId="20" hidden="1">#REF!</definedName>
    <definedName name="BExMIRKIPF27SNO82SPFSB3T5U17" hidden="1">#REF!</definedName>
    <definedName name="BExMITILFEELDXT62AREXCM0DX4R" localSheetId="20" hidden="1">#REF!</definedName>
    <definedName name="BExMITILFEELDXT62AREXCM0DX4R" hidden="1">#REF!</definedName>
    <definedName name="BExMIV0KC8555D5E42ZGWG15Y0MO" localSheetId="20" hidden="1">#REF!</definedName>
    <definedName name="BExMIV0KC8555D5E42ZGWG15Y0MO" hidden="1">#REF!</definedName>
    <definedName name="BExMIZT6AN7E6YMW2S87CTCN2UXH" localSheetId="20" hidden="1">#REF!</definedName>
    <definedName name="BExMIZT6AN7E6YMW2S87CTCN2UXH" hidden="1">#REF!</definedName>
    <definedName name="BExMJ03XNEEQE05W28YBDN4G56JD" localSheetId="20" hidden="1">#REF!</definedName>
    <definedName name="BExMJ03XNEEQE05W28YBDN4G56JD" hidden="1">#REF!</definedName>
    <definedName name="BExMJ15T9F3475M0896SG60TN0SR" localSheetId="20" hidden="1">#REF!</definedName>
    <definedName name="BExMJ15T9F3475M0896SG60TN0SR" hidden="1">#REF!</definedName>
    <definedName name="BExMJ39CRE4I6SJI19LKWDKX3OQ2" localSheetId="20" hidden="1">#REF!</definedName>
    <definedName name="BExMJ39CRE4I6SJI19LKWDKX3OQ2" hidden="1">#REF!</definedName>
    <definedName name="BExMJC8UI1MMXIJR29O1IWETLHH6" localSheetId="20" hidden="1">#REF!</definedName>
    <definedName name="BExMJC8UI1MMXIJR29O1IWETLHH6" hidden="1">#REF!</definedName>
    <definedName name="BExMJNC8ZFB9DRFOJ961ZAJ8U3A8" localSheetId="20" hidden="1">#REF!</definedName>
    <definedName name="BExMJNC8ZFB9DRFOJ961ZAJ8U3A8" hidden="1">#REF!</definedName>
    <definedName name="BExMJSA6JY35531TSI8ZQP6U7CDE" localSheetId="20" hidden="1">#REF!</definedName>
    <definedName name="BExMJSA6JY35531TSI8ZQP6U7CDE" hidden="1">#REF!</definedName>
    <definedName name="BExMJTBV8A3D31W2IQHP9RDFPPHQ" localSheetId="20" hidden="1">#REF!</definedName>
    <definedName name="BExMJTBV8A3D31W2IQHP9RDFPPHQ" hidden="1">#REF!</definedName>
    <definedName name="BExMK2RTXN4QJWEUNX002XK8VQP8" localSheetId="20" hidden="1">#REF!</definedName>
    <definedName name="BExMK2RTXN4QJWEUNX002XK8VQP8" hidden="1">#REF!</definedName>
    <definedName name="BExMK3YZF17HAMXX3PO2KP6S46ZU" localSheetId="20" hidden="1">#REF!</definedName>
    <definedName name="BExMK3YZF17HAMXX3PO2KP6S46ZU" hidden="1">#REF!</definedName>
    <definedName name="BExMKBGQDUZ8AWXYHA3QVMSDVZ3D" localSheetId="20" hidden="1">#REF!</definedName>
    <definedName name="BExMKBGQDUZ8AWXYHA3QVMSDVZ3D" hidden="1">#REF!</definedName>
    <definedName name="BExMKBM1467553LDFZRRKVSHN374" localSheetId="20" hidden="1">#REF!</definedName>
    <definedName name="BExMKBM1467553LDFZRRKVSHN374" hidden="1">#REF!</definedName>
    <definedName name="BExMKGK5FJUC0AU8MABRGDC5ZM70" localSheetId="20" hidden="1">#REF!</definedName>
    <definedName name="BExMKGK5FJUC0AU8MABRGDC5ZM70" hidden="1">#REF!</definedName>
    <definedName name="BExMKISYVO6POIGSJWIW3PHDYL45" localSheetId="20" hidden="1">#REF!</definedName>
    <definedName name="BExMKISYVO6POIGSJWIW3PHDYL45" hidden="1">#REF!</definedName>
    <definedName name="BExMKSP1VOPPTKX4WEPT3LUKE8WQ" localSheetId="20" hidden="1">#REF!</definedName>
    <definedName name="BExMKSP1VOPPTKX4WEPT3LUKE8WQ" hidden="1">#REF!</definedName>
    <definedName name="BExMKTW7R5SOV4PHAFGHU3W73DYE" localSheetId="20" hidden="1">#REF!</definedName>
    <definedName name="BExMKTW7R5SOV4PHAFGHU3W73DYE" hidden="1">#REF!</definedName>
    <definedName name="BExMKU7051J2W1RQXGZGE62NBRUZ" localSheetId="20" hidden="1">#REF!</definedName>
    <definedName name="BExMKU7051J2W1RQXGZGE62NBRUZ" hidden="1">#REF!</definedName>
    <definedName name="BExMKUN3WPECJR2XRID2R7GZRGNX" localSheetId="20" hidden="1">#REF!</definedName>
    <definedName name="BExMKUN3WPECJR2XRID2R7GZRGNX" hidden="1">#REF!</definedName>
    <definedName name="BExMKZ535P011X4TNV16GCOH4H21" localSheetId="20" hidden="1">#REF!</definedName>
    <definedName name="BExMKZ535P011X4TNV16GCOH4H21" hidden="1">#REF!</definedName>
    <definedName name="BExML2VXA0E0WCJ13O00WFMOW4RI" localSheetId="20" hidden="1">#REF!</definedName>
    <definedName name="BExML2VXA0E0WCJ13O00WFMOW4RI" hidden="1">#REF!</definedName>
    <definedName name="BExML3XQNDIMX55ZCHHXKUV3D6E6" localSheetId="20" hidden="1">#REF!</definedName>
    <definedName name="BExML3XQNDIMX55ZCHHXKUV3D6E6" hidden="1">#REF!</definedName>
    <definedName name="BExML5QGSWHLI18BGY4CGOTD3UWH" localSheetId="20" hidden="1">#REF!</definedName>
    <definedName name="BExML5QGSWHLI18BGY4CGOTD3UWH" hidden="1">#REF!</definedName>
    <definedName name="BExML6MTWMIEAK6NWSBVYN98A7G9" localSheetId="20" hidden="1">#REF!</definedName>
    <definedName name="BExML6MTWMIEAK6NWSBVYN98A7G9" hidden="1">#REF!</definedName>
    <definedName name="BExMLO5Z61RE85X8HHX2G4IU3AZW" localSheetId="20" hidden="1">#REF!</definedName>
    <definedName name="BExMLO5Z61RE85X8HHX2G4IU3AZW" hidden="1">#REF!</definedName>
    <definedName name="BExMLVI7UORSHM9FMO8S2EI0TMTS" localSheetId="20" hidden="1">#REF!</definedName>
    <definedName name="BExMLVI7UORSHM9FMO8S2EI0TMTS" hidden="1">#REF!</definedName>
    <definedName name="BExMM5UCOT2HSSN0ZIPZW55GSOVO" localSheetId="20" hidden="1">#REF!</definedName>
    <definedName name="BExMM5UCOT2HSSN0ZIPZW55GSOVO" hidden="1">#REF!</definedName>
    <definedName name="BExMM8ZRS5RQ8H1H55RVPVTDL5NL" localSheetId="20" hidden="1">#REF!</definedName>
    <definedName name="BExMM8ZRS5RQ8H1H55RVPVTDL5NL" hidden="1">#REF!</definedName>
    <definedName name="BExMMH8EAZB09XXQ5X4LR0P4NHG9" localSheetId="20" hidden="1">#REF!</definedName>
    <definedName name="BExMMH8EAZB09XXQ5X4LR0P4NHG9" hidden="1">#REF!</definedName>
    <definedName name="BExMMIQH5BABNZVCIQ7TBCQ10AY5" localSheetId="20" hidden="1">#REF!</definedName>
    <definedName name="BExMMIQH5BABNZVCIQ7TBCQ10AY5" hidden="1">#REF!</definedName>
    <definedName name="BExMMNIZ2T7M22WECMUQXEF4NJ71" localSheetId="20" hidden="1">#REF!</definedName>
    <definedName name="BExMMNIZ2T7M22WECMUQXEF4NJ71" hidden="1">#REF!</definedName>
    <definedName name="BExMMPMIOU7BURTV0L1K6ACW9X73" localSheetId="20" hidden="1">#REF!</definedName>
    <definedName name="BExMMPMIOU7BURTV0L1K6ACW9X73" hidden="1">#REF!</definedName>
    <definedName name="BExMMQ835AJDHS4B419SS645P67Q" localSheetId="20" hidden="1">#REF!</definedName>
    <definedName name="BExMMQ835AJDHS4B419SS645P67Q" hidden="1">#REF!</definedName>
    <definedName name="BExMMQ844A9KG2DK921WGK4O9YPZ" localSheetId="20" hidden="1">#REF!</definedName>
    <definedName name="BExMMQ844A9KG2DK921WGK4O9YPZ" hidden="1">#REF!</definedName>
    <definedName name="BExMMQIUVPCOBISTEJJYNCCLUCPY" localSheetId="20" hidden="1">#REF!</definedName>
    <definedName name="BExMMQIUVPCOBISTEJJYNCCLUCPY" hidden="1">#REF!</definedName>
    <definedName name="BExMMSH37SF6GV4N9O9EW1APAZ1E" localSheetId="20" hidden="1">#REF!</definedName>
    <definedName name="BExMMSH37SF6GV4N9O9EW1APAZ1E" hidden="1">#REF!</definedName>
    <definedName name="BExMMTIXETA5VAKBSOFDD5SRU887" localSheetId="20" hidden="1">#REF!</definedName>
    <definedName name="BExMMTIXETA5VAKBSOFDD5SRU887" hidden="1">#REF!</definedName>
    <definedName name="BExMMV0P6P5YS3C35G0JYYHI7992" localSheetId="20" hidden="1">#REF!</definedName>
    <definedName name="BExMMV0P6P5YS3C35G0JYYHI7992" hidden="1">#REF!</definedName>
    <definedName name="BExMN1WVXE52MEF2NT3IVTY8KJQM" localSheetId="20" hidden="1">#REF!</definedName>
    <definedName name="BExMN1WVXE52MEF2NT3IVTY8KJQM" hidden="1">#REF!</definedName>
    <definedName name="BExMN2IH1J3S3D19MIV7YYZMS9DV" localSheetId="20" hidden="1">#REF!</definedName>
    <definedName name="BExMN2IH1J3S3D19MIV7YYZMS9DV" hidden="1">#REF!</definedName>
    <definedName name="BExMNAWJNSZ1W6QTQUX8O56Y0NF2" localSheetId="9" hidden="1">'[60]10.08.5 - 2008 Capital - TDBU'!#REF!</definedName>
    <definedName name="BExMNAWJNSZ1W6QTQUX8O56Y0NF2" localSheetId="20" hidden="1">'[61]10.08.5 - 2008 Capital - TDBU'!#REF!</definedName>
    <definedName name="BExMNAWJNSZ1W6QTQUX8O56Y0NF2" hidden="1">'[61]10.08.5 - 2008 Capital - TDBU'!#REF!</definedName>
    <definedName name="BExMNDR4V2VG5RFZDGTAGD3Q9PPG" localSheetId="15" hidden="1">#REF!</definedName>
    <definedName name="BExMNDR4V2VG5RFZDGTAGD3Q9PPG" localSheetId="16" hidden="1">#REF!</definedName>
    <definedName name="BExMNDR4V2VG5RFZDGTAGD3Q9PPG" localSheetId="17" hidden="1">#REF!</definedName>
    <definedName name="BExMNDR4V2VG5RFZDGTAGD3Q9PPG" localSheetId="20" hidden="1">#REF!</definedName>
    <definedName name="BExMNDR4V2VG5RFZDGTAGD3Q9PPG" hidden="1">#REF!</definedName>
    <definedName name="BExMNJLFWZBRN9PZF1IO9CYWV1B2" localSheetId="17" hidden="1">#REF!</definedName>
    <definedName name="BExMNJLFWZBRN9PZF1IO9CYWV1B2" localSheetId="20" hidden="1">#REF!</definedName>
    <definedName name="BExMNJLFWZBRN9PZF1IO9CYWV1B2" hidden="1">#REF!</definedName>
    <definedName name="BExMNKCJ0FA57YEUUAJE43U1QN5P" localSheetId="17" hidden="1">#REF!</definedName>
    <definedName name="BExMNKCJ0FA57YEUUAJE43U1QN5P" localSheetId="20" hidden="1">#REF!</definedName>
    <definedName name="BExMNKCJ0FA57YEUUAJE43U1QN5P" hidden="1">#REF!</definedName>
    <definedName name="BExMNKN5D1WEF2OOJVP6LZ6DLU3Y" localSheetId="20" hidden="1">#REF!</definedName>
    <definedName name="BExMNKN5D1WEF2OOJVP6LZ6DLU3Y" hidden="1">#REF!</definedName>
    <definedName name="BExMNR38HMPLWAJRQ9MMS3ZAZ9IU" localSheetId="20" hidden="1">#REF!</definedName>
    <definedName name="BExMNR38HMPLWAJRQ9MMS3ZAZ9IU" hidden="1">#REF!</definedName>
    <definedName name="BExMNRDZULKJMVY2VKIIRM2M5A1M" localSheetId="20" hidden="1">#REF!</definedName>
    <definedName name="BExMNRDZULKJMVY2VKIIRM2M5A1M" hidden="1">#REF!</definedName>
    <definedName name="BExMO9IOWKTWHO8LQJJQI5P3INWY" localSheetId="20" hidden="1">#REF!</definedName>
    <definedName name="BExMO9IOWKTWHO8LQJJQI5P3INWY" hidden="1">#REF!</definedName>
    <definedName name="BExMOI29DOEK5R1A5QZPUDKF7N6T" localSheetId="20" hidden="1">#REF!</definedName>
    <definedName name="BExMOI29DOEK5R1A5QZPUDKF7N6T" hidden="1">#REF!</definedName>
    <definedName name="BExMOIYOIL4KOXZBI7MJYXPIV1QJ" localSheetId="20" hidden="1">#REF!</definedName>
    <definedName name="BExMOIYOIL4KOXZBI7MJYXPIV1QJ" hidden="1">#REF!</definedName>
    <definedName name="BExMORI2ZA9JU0J28GT1ZAXP5A9C" localSheetId="20" hidden="1">#REF!</definedName>
    <definedName name="BExMORI2ZA9JU0J28GT1ZAXP5A9C" hidden="1">#REF!</definedName>
    <definedName name="BExMPAJ5AJAXGKGK3F6H3ODS6RF4" localSheetId="20" hidden="1">#REF!</definedName>
    <definedName name="BExMPAJ5AJAXGKGK3F6H3ODS6RF4" hidden="1">#REF!</definedName>
    <definedName name="BExMPD2X55FFBVJ6CBUKNPROIOEU" localSheetId="20" hidden="1">#REF!</definedName>
    <definedName name="BExMPD2X55FFBVJ6CBUKNPROIOEU" hidden="1">#REF!</definedName>
    <definedName name="BExMPGZ848E38FUH1JBQN97DGWAT" localSheetId="20" hidden="1">#REF!</definedName>
    <definedName name="BExMPGZ848E38FUH1JBQN97DGWAT" hidden="1">#REF!</definedName>
    <definedName name="BExMPMTICOSMQENOFKQ18K0ZT4S8" localSheetId="20" hidden="1">#REF!</definedName>
    <definedName name="BExMPMTICOSMQENOFKQ18K0ZT4S8" hidden="1">#REF!</definedName>
    <definedName name="BExMPMZ07II0R4KGWQQ7PGS3RZS4" localSheetId="20" hidden="1">#REF!</definedName>
    <definedName name="BExMPMZ07II0R4KGWQQ7PGS3RZS4" hidden="1">#REF!</definedName>
    <definedName name="BExMPOBH04JMDO6Z8DMSEJZM4ANN" localSheetId="20" hidden="1">#REF!</definedName>
    <definedName name="BExMPOBH04JMDO6Z8DMSEJZM4ANN" hidden="1">#REF!</definedName>
    <definedName name="BExMPSD77XQ3HA6A4FZOJK8G2JP3" localSheetId="20" hidden="1">#REF!</definedName>
    <definedName name="BExMPSD77XQ3HA6A4FZOJK8G2JP3" hidden="1">#REF!</definedName>
    <definedName name="BExMPT9KA5ZL7QPEO8EJSGDXUSF6" localSheetId="20" hidden="1">#REF!</definedName>
    <definedName name="BExMPT9KA5ZL7QPEO8EJSGDXUSF6" hidden="1">#REF!</definedName>
    <definedName name="BExMQ4I3Q7F0BMPHSFMFW9TZ87UD" localSheetId="20" hidden="1">#REF!</definedName>
    <definedName name="BExMQ4I3Q7F0BMPHSFMFW9TZ87UD" hidden="1">#REF!</definedName>
    <definedName name="BExMQ4SWDWI4N16AZ0T5CJ6HH8WC" localSheetId="20" hidden="1">#REF!</definedName>
    <definedName name="BExMQ4SWDWI4N16AZ0T5CJ6HH8WC" hidden="1">#REF!</definedName>
    <definedName name="BExMQ71WHW50GVX45JU951AGPLFQ" localSheetId="20" hidden="1">#REF!</definedName>
    <definedName name="BExMQ71WHW50GVX45JU951AGPLFQ" hidden="1">#REF!</definedName>
    <definedName name="BExMQGXSLPT4A6N47LE6FBVHWBOF" localSheetId="20" hidden="1">#REF!</definedName>
    <definedName name="BExMQGXSLPT4A6N47LE6FBVHWBOF" hidden="1">#REF!</definedName>
    <definedName name="BExMQSBR7PL4KLB1Q4961QO45Y4G" localSheetId="20" hidden="1">#REF!</definedName>
    <definedName name="BExMQSBR7PL4KLB1Q4961QO45Y4G" hidden="1">#REF!</definedName>
    <definedName name="BExMR1MA4I1X77714ZEPUVC8W398" localSheetId="20" hidden="1">#REF!</definedName>
    <definedName name="BExMR1MA4I1X77714ZEPUVC8W398" hidden="1">#REF!</definedName>
    <definedName name="BExMR8YQHA7N77HGHY4Y6R30I3XT" localSheetId="20" hidden="1">#REF!</definedName>
    <definedName name="BExMR8YQHA7N77HGHY4Y6R30I3XT" hidden="1">#REF!</definedName>
    <definedName name="BExMRENOIARWRYOIVPDIEBVNRDO7" localSheetId="20" hidden="1">#REF!</definedName>
    <definedName name="BExMRENOIARWRYOIVPDIEBVNRDO7" hidden="1">#REF!</definedName>
    <definedName name="BExMRQHUEHGF2FS4LCB0THFELGDI" localSheetId="20" hidden="1">#REF!</definedName>
    <definedName name="BExMRQHUEHGF2FS4LCB0THFELGDI" hidden="1">#REF!</definedName>
    <definedName name="BExMRRJNUMGRSDD5GGKKGEIZ6FTS" localSheetId="20" hidden="1">#REF!</definedName>
    <definedName name="BExMRRJNUMGRSDD5GGKKGEIZ6FTS" hidden="1">#REF!</definedName>
    <definedName name="BExMRU3ACIU0RD2BNWO55LH5U2BR" localSheetId="20" hidden="1">#REF!</definedName>
    <definedName name="BExMRU3ACIU0RD2BNWO55LH5U2BR" hidden="1">#REF!</definedName>
    <definedName name="BExMS86DS3IHF2GL3USMAG2JZHWC" localSheetId="20" hidden="1">#REF!</definedName>
    <definedName name="BExMS86DS3IHF2GL3USMAG2JZHWC" hidden="1">#REF!</definedName>
    <definedName name="BExMSCO8TZ680ZEYN2WP0KB738IZ" localSheetId="20" hidden="1">#REF!</definedName>
    <definedName name="BExMSCO8TZ680ZEYN2WP0KB738IZ" hidden="1">#REF!</definedName>
    <definedName name="BExMSQRCC40AP8BDUPL2I2DNC210" localSheetId="20" hidden="1">#REF!</definedName>
    <definedName name="BExMSQRCC40AP8BDUPL2I2DNC210" hidden="1">#REF!</definedName>
    <definedName name="BExO4J9LR712G00TVA82VNTG8O7H" localSheetId="20" hidden="1">#REF!</definedName>
    <definedName name="BExO4J9LR712G00TVA82VNTG8O7H" hidden="1">#REF!</definedName>
    <definedName name="BExO4WGD4T7PXNGQYFD65V3BP906" localSheetId="9" hidden="1">'[60]10.08.5 - 2008 Capital - TDBU'!#REF!</definedName>
    <definedName name="BExO4WGD4T7PXNGQYFD65V3BP906" localSheetId="20" hidden="1">'[61]10.08.5 - 2008 Capital - TDBU'!#REF!</definedName>
    <definedName name="BExO4WGD4T7PXNGQYFD65V3BP906" hidden="1">'[61]10.08.5 - 2008 Capital - TDBU'!#REF!</definedName>
    <definedName name="BExO55G2KVZ7MIJ30N827CLH0I2A" localSheetId="15" hidden="1">#REF!</definedName>
    <definedName name="BExO55G2KVZ7MIJ30N827CLH0I2A" localSheetId="16" hidden="1">#REF!</definedName>
    <definedName name="BExO55G2KVZ7MIJ30N827CLH0I2A" localSheetId="17" hidden="1">#REF!</definedName>
    <definedName name="BExO55G2KVZ7MIJ30N827CLH0I2A" localSheetId="20" hidden="1">#REF!</definedName>
    <definedName name="BExO55G2KVZ7MIJ30N827CLH0I2A" hidden="1">#REF!</definedName>
    <definedName name="BExO5A8PZD9EUHC5CMPU6N3SQ15L" localSheetId="17" hidden="1">#REF!</definedName>
    <definedName name="BExO5A8PZD9EUHC5CMPU6N3SQ15L" localSheetId="20" hidden="1">#REF!</definedName>
    <definedName name="BExO5A8PZD9EUHC5CMPU6N3SQ15L" hidden="1">#REF!</definedName>
    <definedName name="BExO5XMAHL7CY3X0B1OPKZ28DCJ5" localSheetId="17" hidden="1">#REF!</definedName>
    <definedName name="BExO5XMAHL7CY3X0B1OPKZ28DCJ5" localSheetId="20" hidden="1">#REF!</definedName>
    <definedName name="BExO5XMAHL7CY3X0B1OPKZ28DCJ5" hidden="1">#REF!</definedName>
    <definedName name="BExO64NREBN75DKW0OMYAUWYVY5S" localSheetId="20" hidden="1">#REF!</definedName>
    <definedName name="BExO64NREBN75DKW0OMYAUWYVY5S" hidden="1">#REF!</definedName>
    <definedName name="BExO66LZJKY4PTQVREELI6POS4AY" localSheetId="20" hidden="1">#REF!</definedName>
    <definedName name="BExO66LZJKY4PTQVREELI6POS4AY" hidden="1">#REF!</definedName>
    <definedName name="BExO6LLHCYTF7CIVHKAO0NMET14Q" localSheetId="20" hidden="1">#REF!</definedName>
    <definedName name="BExO6LLHCYTF7CIVHKAO0NMET14Q" hidden="1">#REF!</definedName>
    <definedName name="BExO6QE36OX39618EFGY819YKS0N" localSheetId="20" hidden="1">#REF!</definedName>
    <definedName name="BExO6QE36OX39618EFGY819YKS0N" hidden="1">#REF!</definedName>
    <definedName name="BExO6Y6LB0P6L4JTH4J6TCB4OHW8" localSheetId="20" hidden="1">#REF!</definedName>
    <definedName name="BExO6Y6LB0P6L4JTH4J6TCB4OHW8" hidden="1">#REF!</definedName>
    <definedName name="BExO7OUQS3XTUQ2LDKGQ8AAQ3OJJ" localSheetId="20" hidden="1">#REF!</definedName>
    <definedName name="BExO7OUQS3XTUQ2LDKGQ8AAQ3OJJ" hidden="1">#REF!</definedName>
    <definedName name="BExO7RUSODZC2NQZMT2AFSMV2ONF" localSheetId="20" hidden="1">#REF!</definedName>
    <definedName name="BExO7RUSODZC2NQZMT2AFSMV2ONF" hidden="1">#REF!</definedName>
    <definedName name="BExO7VLLWHHV7J25Z3RPF2PK6D8H" localSheetId="20" hidden="1">#REF!</definedName>
    <definedName name="BExO7VLLWHHV7J25Z3RPF2PK6D8H" hidden="1">#REF!</definedName>
    <definedName name="BExO7WNA0JRE553ALPEZODW1ICID" localSheetId="20" hidden="1">#REF!</definedName>
    <definedName name="BExO7WNA0JRE553ALPEZODW1ICID" hidden="1">#REF!</definedName>
    <definedName name="BExO85HMYXZJ7SONWBKKIAXMCI3C" localSheetId="20" hidden="1">#REF!</definedName>
    <definedName name="BExO85HMYXZJ7SONWBKKIAXMCI3C" hidden="1">#REF!</definedName>
    <definedName name="BExO863922O4PBGQMUNEQKGN3K96" localSheetId="20" hidden="1">#REF!</definedName>
    <definedName name="BExO863922O4PBGQMUNEQKGN3K96" hidden="1">#REF!</definedName>
    <definedName name="BExO89ZIOXN0HOKHY24F7HDZ87UT" localSheetId="20" hidden="1">#REF!</definedName>
    <definedName name="BExO89ZIOXN0HOKHY24F7HDZ87UT" hidden="1">#REF!</definedName>
    <definedName name="BExO8BXK76C9VFPKRARWMK6YTJ6O" localSheetId="20" hidden="1">#REF!</definedName>
    <definedName name="BExO8BXK76C9VFPKRARWMK6YTJ6O" hidden="1">#REF!</definedName>
    <definedName name="BExO8CDTBCABLEUD6PE2UM2EZ6C4" localSheetId="20" hidden="1">#REF!</definedName>
    <definedName name="BExO8CDTBCABLEUD6PE2UM2EZ6C4" hidden="1">#REF!</definedName>
    <definedName name="BExO8I85NBW303RBA7RZM8Q42KKU" localSheetId="20" hidden="1">#REF!</definedName>
    <definedName name="BExO8I85NBW303RBA7RZM8Q42KKU" hidden="1">#REF!</definedName>
    <definedName name="BExO8IZ05ZG0XVOL3W41KBQE176A" localSheetId="20" hidden="1">#REF!</definedName>
    <definedName name="BExO8IZ05ZG0XVOL3W41KBQE176A" hidden="1">#REF!</definedName>
    <definedName name="BExO8SK9JB6X989C2E50VDFI9589" localSheetId="20" hidden="1">#REF!</definedName>
    <definedName name="BExO8SK9JB6X989C2E50VDFI9589" hidden="1">#REF!</definedName>
    <definedName name="BExO8SPR4QWYLQRJDDPI2HTYU64C" localSheetId="20" hidden="1">#REF!</definedName>
    <definedName name="BExO8SPR4QWYLQRJDDPI2HTYU64C" hidden="1">#REF!</definedName>
    <definedName name="BExO8UTAGQWDBQZEEF4HUNMLQCVU" localSheetId="20" hidden="1">#REF!</definedName>
    <definedName name="BExO8UTAGQWDBQZEEF4HUNMLQCVU" hidden="1">#REF!</definedName>
    <definedName name="BExO8ZWPPH977G7OJO9G8JR25ZG1" localSheetId="20" hidden="1">#REF!</definedName>
    <definedName name="BExO8ZWPPH977G7OJO9G8JR25ZG1" hidden="1">#REF!</definedName>
    <definedName name="BExO937E20IHMGQOZMECL3VZC7OX" localSheetId="20" hidden="1">#REF!</definedName>
    <definedName name="BExO937E20IHMGQOZMECL3VZC7OX" hidden="1">#REF!</definedName>
    <definedName name="BExO94UTJKQQ7TJTTJRTSR70YVJC" localSheetId="20" hidden="1">#REF!</definedName>
    <definedName name="BExO94UTJKQQ7TJTTJRTSR70YVJC" hidden="1">#REF!</definedName>
    <definedName name="BExO9AZXF5CN7MTM11IM5SV2RXHY" localSheetId="20" hidden="1">#REF!</definedName>
    <definedName name="BExO9AZXF5CN7MTM11IM5SV2RXHY" hidden="1">#REF!</definedName>
    <definedName name="BExO9J3A438976RXIUX5U9SU5T55" localSheetId="20" hidden="1">#REF!</definedName>
    <definedName name="BExO9J3A438976RXIUX5U9SU5T55" hidden="1">#REF!</definedName>
    <definedName name="BExO9RS5RXFJ1911HL3CCK6M74EP" localSheetId="20" hidden="1">#REF!</definedName>
    <definedName name="BExO9RS5RXFJ1911HL3CCK6M74EP" hidden="1">#REF!</definedName>
    <definedName name="BExO9SDRI1M6KMHXSG3AE5L0F2U3" localSheetId="20" hidden="1">#REF!</definedName>
    <definedName name="BExO9SDRI1M6KMHXSG3AE5L0F2U3" hidden="1">#REF!</definedName>
    <definedName name="BExO9V2U2YXAY904GYYGU6TD8Y7M" localSheetId="20" hidden="1">#REF!</definedName>
    <definedName name="BExO9V2U2YXAY904GYYGU6TD8Y7M" hidden="1">#REF!</definedName>
    <definedName name="BExOAQ3GKCT7YZW1EMVU3EILSZL2" localSheetId="20" hidden="1">#REF!</definedName>
    <definedName name="BExOAQ3GKCT7YZW1EMVU3EILSZL2" hidden="1">#REF!</definedName>
    <definedName name="BExOAULC4L2CQJSFPGMEJUUTI5B1" localSheetId="20" hidden="1">#REF!</definedName>
    <definedName name="BExOAULC4L2CQJSFPGMEJUUTI5B1" hidden="1">#REF!</definedName>
    <definedName name="BExOAZU2Y521ZUPN4R2HWBIUQKKR" localSheetId="20" hidden="1">#REF!</definedName>
    <definedName name="BExOAZU2Y521ZUPN4R2HWBIUQKKR" hidden="1">#REF!</definedName>
    <definedName name="BExOB9KT2THGV4SPLDVFTFXS4B14" localSheetId="20" hidden="1">#REF!</definedName>
    <definedName name="BExOB9KT2THGV4SPLDVFTFXS4B14" hidden="1">#REF!</definedName>
    <definedName name="BExOBEZ0IE2WBEYY3D3CMRI72N1K" localSheetId="20" hidden="1">#REF!</definedName>
    <definedName name="BExOBEZ0IE2WBEYY3D3CMRI72N1K" hidden="1">#REF!</definedName>
    <definedName name="BExOBIPU8760ITY0C8N27XZ3KWEF" localSheetId="20" hidden="1">#REF!</definedName>
    <definedName name="BExOBIPU8760ITY0C8N27XZ3KWEF" hidden="1">#REF!</definedName>
    <definedName name="BExOBM0I5L0MZ1G4H9MGMD87SBMZ" localSheetId="20" hidden="1">#REF!</definedName>
    <definedName name="BExOBM0I5L0MZ1G4H9MGMD87SBMZ" hidden="1">#REF!</definedName>
    <definedName name="BExOBOUXMP88KJY2BX2JLUJH5N0K" localSheetId="20" hidden="1">#REF!</definedName>
    <definedName name="BExOBOUXMP88KJY2BX2JLUJH5N0K" hidden="1">#REF!</definedName>
    <definedName name="BExOBP0FKQ4SVR59FB48UNLKCOR6" localSheetId="20" hidden="1">#REF!</definedName>
    <definedName name="BExOBP0FKQ4SVR59FB48UNLKCOR6" hidden="1">#REF!</definedName>
    <definedName name="BExOBXURJP8XL4VX0LAH1M4VR4VL" localSheetId="20" hidden="1">#REF!</definedName>
    <definedName name="BExOBXURJP8XL4VX0LAH1M4VR4VL" hidden="1">#REF!</definedName>
    <definedName name="BExOBYAVUCQ0IGM0Y6A75QHP0Q1A" localSheetId="20" hidden="1">#REF!</definedName>
    <definedName name="BExOBYAVUCQ0IGM0Y6A75QHP0Q1A" hidden="1">#REF!</definedName>
    <definedName name="BExOC3UEHB1CZNINSQHZANWJYKR8" localSheetId="20" hidden="1">#REF!</definedName>
    <definedName name="BExOC3UEHB1CZNINSQHZANWJYKR8" hidden="1">#REF!</definedName>
    <definedName name="BExOCBSF3XGO9YJ23LX2H78VOUR7" localSheetId="20" hidden="1">#REF!</definedName>
    <definedName name="BExOCBSF3XGO9YJ23LX2H78VOUR7" hidden="1">#REF!</definedName>
    <definedName name="BExOCHBYK42SX24MJ239H6G9OJ8E" localSheetId="20" hidden="1">#REF!</definedName>
    <definedName name="BExOCHBYK42SX24MJ239H6G9OJ8E" hidden="1">#REF!</definedName>
    <definedName name="BExOCKXFMOW6WPFEVX1I7R7FNDSS" localSheetId="20" hidden="1">#REF!</definedName>
    <definedName name="BExOCKXFMOW6WPFEVX1I7R7FNDSS" hidden="1">#REF!</definedName>
    <definedName name="BExOCYEXOB95DH5NOB0M5NOYX398" localSheetId="20" hidden="1">#REF!</definedName>
    <definedName name="BExOCYEXOB95DH5NOB0M5NOYX398" hidden="1">#REF!</definedName>
    <definedName name="BExOD4ERMDMFD8X1016N4EXOUR0S" localSheetId="20" hidden="1">#REF!</definedName>
    <definedName name="BExOD4ERMDMFD8X1016N4EXOUR0S" hidden="1">#REF!</definedName>
    <definedName name="BExOD55RS7BQUHRQ6H3USVGKR0P7" localSheetId="20" hidden="1">#REF!</definedName>
    <definedName name="BExOD55RS7BQUHRQ6H3USVGKR0P7" hidden="1">#REF!</definedName>
    <definedName name="BExOD7UQ6G3P86ZLZV0GY79H7VLL" localSheetId="20" hidden="1">#REF!</definedName>
    <definedName name="BExOD7UQ6G3P86ZLZV0GY79H7VLL" hidden="1">#REF!</definedName>
    <definedName name="BExODEWDDEABM4ZY3XREJIBZ8IVP" localSheetId="20" hidden="1">#REF!</definedName>
    <definedName name="BExODEWDDEABM4ZY3XREJIBZ8IVP" hidden="1">#REF!</definedName>
    <definedName name="BExODNLAA1L7WQ9ZQX6A1ZOXK9VR" localSheetId="20" hidden="1">#REF!</definedName>
    <definedName name="BExODNLAA1L7WQ9ZQX6A1ZOXK9VR" hidden="1">#REF!</definedName>
    <definedName name="BExODZFEIWV26E8RFU7XQYX1J458" localSheetId="20" hidden="1">#REF!</definedName>
    <definedName name="BExODZFEIWV26E8RFU7XQYX1J458" hidden="1">#REF!</definedName>
    <definedName name="BExOEBKG55EROA2VL360A06LKASE" localSheetId="20" hidden="1">#REF!</definedName>
    <definedName name="BExOEBKG55EROA2VL360A06LKASE" hidden="1">#REF!</definedName>
    <definedName name="BExOED2F7B5GEHKVIWGRV2BCDE2Y" localSheetId="20" hidden="1">#REF!</definedName>
    <definedName name="BExOED2F7B5GEHKVIWGRV2BCDE2Y" hidden="1">#REF!</definedName>
    <definedName name="BExOERG5LWXYYEN1DY1H2FWRJS9T" localSheetId="20" hidden="1">#REF!</definedName>
    <definedName name="BExOERG5LWXYYEN1DY1H2FWRJS9T" hidden="1">#REF!</definedName>
    <definedName name="BExOEV1S6JJVO5PP4BZ20SNGZR7D" localSheetId="20" hidden="1">#REF!</definedName>
    <definedName name="BExOEV1S6JJVO5PP4BZ20SNGZR7D" hidden="1">#REF!</definedName>
    <definedName name="BExOF2U4Y5JYM0GUBGC0U2UH931Y" localSheetId="20" hidden="1">#REF!</definedName>
    <definedName name="BExOF2U4Y5JYM0GUBGC0U2UH931Y" hidden="1">#REF!</definedName>
    <definedName name="BExOF6VWODFNH2HUFTQI5L0UHNQ9" localSheetId="9" hidden="1">'[60]10.08.5 - 2008 Capital - TDBU'!#REF!</definedName>
    <definedName name="BExOF6VWODFNH2HUFTQI5L0UHNQ9" localSheetId="20" hidden="1">'[61]10.08.5 - 2008 Capital - TDBU'!#REF!</definedName>
    <definedName name="BExOF6VWODFNH2HUFTQI5L0UHNQ9" hidden="1">'[61]10.08.5 - 2008 Capital - TDBU'!#REF!</definedName>
    <definedName name="BExOFEDNCYI2TPTMQ8SJN3AW4YMF" localSheetId="15" hidden="1">#REF!</definedName>
    <definedName name="BExOFEDNCYI2TPTMQ8SJN3AW4YMF" localSheetId="16" hidden="1">#REF!</definedName>
    <definedName name="BExOFEDNCYI2TPTMQ8SJN3AW4YMF" localSheetId="17" hidden="1">#REF!</definedName>
    <definedName name="BExOFEDNCYI2TPTMQ8SJN3AW4YMF" localSheetId="20" hidden="1">#REF!</definedName>
    <definedName name="BExOFEDNCYI2TPTMQ8SJN3AW4YMF" hidden="1">#REF!</definedName>
    <definedName name="BExOFGRSPF8UTG0K1OGA8LX12P37" localSheetId="17" hidden="1">#REF!</definedName>
    <definedName name="BExOFGRSPF8UTG0K1OGA8LX12P37" localSheetId="20" hidden="1">#REF!</definedName>
    <definedName name="BExOFGRSPF8UTG0K1OGA8LX12P37" hidden="1">#REF!</definedName>
    <definedName name="BExOFVLXVD6RVHSQO8KZOOACSV24" localSheetId="17" hidden="1">#REF!</definedName>
    <definedName name="BExOFVLXVD6RVHSQO8KZOOACSV24" localSheetId="20" hidden="1">#REF!</definedName>
    <definedName name="BExOFVLXVD6RVHSQO8KZOOACSV24" hidden="1">#REF!</definedName>
    <definedName name="BExOG2SW3XOGP9VAPQ3THV3VWV12" localSheetId="20" hidden="1">#REF!</definedName>
    <definedName name="BExOG2SW3XOGP9VAPQ3THV3VWV12" hidden="1">#REF!</definedName>
    <definedName name="BExOG45J81K4OPA40KW5VQU54KY3" localSheetId="20" hidden="1">#REF!</definedName>
    <definedName name="BExOG45J81K4OPA40KW5VQU54KY3" hidden="1">#REF!</definedName>
    <definedName name="BExOGBXX51PO4FXDL42WFPKYU6Y9" localSheetId="20" hidden="1">#REF!</definedName>
    <definedName name="BExOGBXX51PO4FXDL42WFPKYU6Y9" hidden="1">#REF!</definedName>
    <definedName name="BExOGFE2SCL8HHT4DFAXKLUTJZOG" localSheetId="20" hidden="1">#REF!</definedName>
    <definedName name="BExOGFE2SCL8HHT4DFAXKLUTJZOG" hidden="1">#REF!</definedName>
    <definedName name="BExOGT6D0LJ3C22RDW8COECKB1J5" localSheetId="20" hidden="1">#REF!</definedName>
    <definedName name="BExOGT6D0LJ3C22RDW8COECKB1J5" hidden="1">#REF!</definedName>
    <definedName name="BExOGTMI1HT31M1RGWVRAVHAK7DE" localSheetId="20" hidden="1">#REF!</definedName>
    <definedName name="BExOGTMI1HT31M1RGWVRAVHAK7DE" hidden="1">#REF!</definedName>
    <definedName name="BExOGXO9JE5XSE9GC3I6O21UEKAO" localSheetId="20" hidden="1">#REF!</definedName>
    <definedName name="BExOGXO9JE5XSE9GC3I6O21UEKAO" hidden="1">#REF!</definedName>
    <definedName name="BExOH9ICZ13C1LAW8OTYTR9S7ZP3" localSheetId="20" hidden="1">#REF!</definedName>
    <definedName name="BExOH9ICZ13C1LAW8OTYTR9S7ZP3" hidden="1">#REF!</definedName>
    <definedName name="BExOHCI9MFNF9Y2P8D4LJGJ5B5CB" localSheetId="20" hidden="1">#REF!</definedName>
    <definedName name="BExOHCI9MFNF9Y2P8D4LJGJ5B5CB" hidden="1">#REF!</definedName>
    <definedName name="BExOHL75H3OT4WAKKPUXIVXWFVDS" localSheetId="20" hidden="1">#REF!</definedName>
    <definedName name="BExOHL75H3OT4WAKKPUXIVXWFVDS" hidden="1">#REF!</definedName>
    <definedName name="BExOHLHXXJL6363CC082M9M5VVXQ" localSheetId="20" hidden="1">#REF!</definedName>
    <definedName name="BExOHLHXXJL6363CC082M9M5VVXQ" hidden="1">#REF!</definedName>
    <definedName name="BExOHNAO5UDXSO73BK2ARHWKS90Y" localSheetId="20" hidden="1">#REF!</definedName>
    <definedName name="BExOHNAO5UDXSO73BK2ARHWKS90Y" hidden="1">#REF!</definedName>
    <definedName name="BExOHNLFZGEVXCTJ9CWMJJS7C98A" localSheetId="20" hidden="1">#REF!</definedName>
    <definedName name="BExOHNLFZGEVXCTJ9CWMJJS7C98A" hidden="1">#REF!</definedName>
    <definedName name="BExOHR1G1I9A9CI1HG94EWBLWNM2" localSheetId="20" hidden="1">#REF!</definedName>
    <definedName name="BExOHR1G1I9A9CI1HG94EWBLWNM2" hidden="1">#REF!</definedName>
    <definedName name="BExOHTQPP8LQ98L6PYUI6QW08YID" localSheetId="20" hidden="1">#REF!</definedName>
    <definedName name="BExOHTQPP8LQ98L6PYUI6QW08YID" hidden="1">#REF!</definedName>
    <definedName name="BExOHX6Q6NJI793PGX59O5EKTP4G" localSheetId="20" hidden="1">#REF!</definedName>
    <definedName name="BExOHX6Q6NJI793PGX59O5EKTP4G" hidden="1">#REF!</definedName>
    <definedName name="BExOI5VMTHH7Y8MQQ1N635CHYI0P" localSheetId="20" hidden="1">#REF!</definedName>
    <definedName name="BExOI5VMTHH7Y8MQQ1N635CHYI0P" hidden="1">#REF!</definedName>
    <definedName name="BExOIEVCP4Y6VDS23AK84MCYYHRT" localSheetId="20" hidden="1">#REF!</definedName>
    <definedName name="BExOIEVCP4Y6VDS23AK84MCYYHRT" hidden="1">#REF!</definedName>
    <definedName name="BExOIHPQIXR0NDR5WD01BZKPKEO3" localSheetId="20" hidden="1">#REF!</definedName>
    <definedName name="BExOIHPQIXR0NDR5WD01BZKPKEO3" hidden="1">#REF!</definedName>
    <definedName name="BExOIK437LIDQQW9LPBD4ZIP504X" localSheetId="20" hidden="1">#REF!</definedName>
    <definedName name="BExOIK437LIDQQW9LPBD4ZIP504X" hidden="1">#REF!</definedName>
    <definedName name="BExOIM7L0Z3LSII9P7ZTV4KJ8RMA" localSheetId="20" hidden="1">#REF!</definedName>
    <definedName name="BExOIM7L0Z3LSII9P7ZTV4KJ8RMA" hidden="1">#REF!</definedName>
    <definedName name="BExOIRR9MU1G575D1ZA3HFPLOPHO" localSheetId="20" hidden="1">#REF!</definedName>
    <definedName name="BExOIRR9MU1G575D1ZA3HFPLOPHO" hidden="1">#REF!</definedName>
    <definedName name="BExOIWJVMJ6MG6JC4SPD1L00OHU1" localSheetId="20" hidden="1">#REF!</definedName>
    <definedName name="BExOIWJVMJ6MG6JC4SPD1L00OHU1" hidden="1">#REF!</definedName>
    <definedName name="BExOIYCN8Z4JK3OOG86KYUCV0ME8" localSheetId="20" hidden="1">#REF!</definedName>
    <definedName name="BExOIYCN8Z4JK3OOG86KYUCV0ME8" hidden="1">#REF!</definedName>
    <definedName name="BExOJ1HV93EOH7BOVAII53VPS2G2" localSheetId="20" hidden="1">#REF!</definedName>
    <definedName name="BExOJ1HV93EOH7BOVAII53VPS2G2" hidden="1">#REF!</definedName>
    <definedName name="BExOJ3AKZ9BCBZT3KD8WMSLK6MN2" localSheetId="20" hidden="1">#REF!</definedName>
    <definedName name="BExOJ3AKZ9BCBZT3KD8WMSLK6MN2" hidden="1">#REF!</definedName>
    <definedName name="BExOJ3FWAWMR29DR11VER2OQPUJT" localSheetId="20" hidden="1">#REF!</definedName>
    <definedName name="BExOJ3FWAWMR29DR11VER2OQPUJT" hidden="1">#REF!</definedName>
    <definedName name="BExOJ7XQK71I4YZDD29AKOOWZ47E" localSheetId="20" hidden="1">#REF!</definedName>
    <definedName name="BExOJ7XQK71I4YZDD29AKOOWZ47E" hidden="1">#REF!</definedName>
    <definedName name="BExOJM0W6XGSW5MXPTTX0GNF6SFT" localSheetId="20" hidden="1">#REF!</definedName>
    <definedName name="BExOJM0W6XGSW5MXPTTX0GNF6SFT" hidden="1">#REF!</definedName>
    <definedName name="BExOJXEUJJ9SYRJXKYYV2NCCDT2R" localSheetId="20" hidden="1">#REF!</definedName>
    <definedName name="BExOJXEUJJ9SYRJXKYYV2NCCDT2R" hidden="1">#REF!</definedName>
    <definedName name="BExOK0EQYM9JUMAGWOUN7QDH7VMZ" localSheetId="20" hidden="1">#REF!</definedName>
    <definedName name="BExOK0EQYM9JUMAGWOUN7QDH7VMZ" hidden="1">#REF!</definedName>
    <definedName name="BExOK4WM9O7QNG6O57FOASI5QSN1" localSheetId="20" hidden="1">#REF!</definedName>
    <definedName name="BExOK4WM9O7QNG6O57FOASI5QSN1" hidden="1">#REF!</definedName>
    <definedName name="BExOK6EKT2189GVNUAT82OZYA3XB" localSheetId="20" hidden="1">#REF!</definedName>
    <definedName name="BExOK6EKT2189GVNUAT82OZYA3XB" hidden="1">#REF!</definedName>
    <definedName name="BExOKFUDO7FXT8ZXISPIKAJYI0CO" localSheetId="20" hidden="1">#REF!</definedName>
    <definedName name="BExOKFUDO7FXT8ZXISPIKAJYI0CO" hidden="1">#REF!</definedName>
    <definedName name="BExOKI3C3DWTNF6PRKG2XY34A3JA" localSheetId="20" hidden="1">#REF!</definedName>
    <definedName name="BExOKI3C3DWTNF6PRKG2XY34A3JA" hidden="1">#REF!</definedName>
    <definedName name="BExOKKHOPWUVRJGQJ5ONR2U40JX8" localSheetId="20" hidden="1">#REF!</definedName>
    <definedName name="BExOKKHOPWUVRJGQJ5ONR2U40JX8" hidden="1">#REF!</definedName>
    <definedName name="BExOKTXMJP351VXKH8VT6SXUNIMF" localSheetId="20" hidden="1">#REF!</definedName>
    <definedName name="BExOKTXMJP351VXKH8VT6SXUNIMF" hidden="1">#REF!</definedName>
    <definedName name="BExOKU8GMLOCNVORDE329819XN67" localSheetId="20" hidden="1">#REF!</definedName>
    <definedName name="BExOKU8GMLOCNVORDE329819XN67" hidden="1">#REF!</definedName>
    <definedName name="BExOL0Z3Z7IAMHPB91EO2MF49U57" localSheetId="20" hidden="1">#REF!</definedName>
    <definedName name="BExOL0Z3Z7IAMHPB91EO2MF49U57" hidden="1">#REF!</definedName>
    <definedName name="BExOL7KH12VAR0LG741SIOJTLWFD" localSheetId="20" hidden="1">#REF!</definedName>
    <definedName name="BExOL7KH12VAR0LG741SIOJTLWFD" hidden="1">#REF!</definedName>
    <definedName name="BExOLICXFHJLILCJVFMJE5MGGWKR" localSheetId="20" hidden="1">#REF!</definedName>
    <definedName name="BExOLICXFHJLILCJVFMJE5MGGWKR" hidden="1">#REF!</definedName>
    <definedName name="BExOLOI0WJS3QC12I3ISL0D9AWOF" localSheetId="20" hidden="1">#REF!</definedName>
    <definedName name="BExOLOI0WJS3QC12I3ISL0D9AWOF" hidden="1">#REF!</definedName>
    <definedName name="BExOLUCCA6OM4TBUAJHS6O1UU6TO" localSheetId="20" hidden="1">#REF!</definedName>
    <definedName name="BExOLUCCA6OM4TBUAJHS6O1UU6TO" hidden="1">#REF!</definedName>
    <definedName name="BExOLYZNG5RBD0BTS1OEZJNU92Q5" localSheetId="20" hidden="1">#REF!</definedName>
    <definedName name="BExOLYZNG5RBD0BTS1OEZJNU92Q5" hidden="1">#REF!</definedName>
    <definedName name="BExOM3HIJ3UZPOKJI68KPBJAHPDC" localSheetId="20" hidden="1">#REF!</definedName>
    <definedName name="BExOM3HIJ3UZPOKJI68KPBJAHPDC" hidden="1">#REF!</definedName>
    <definedName name="BExOM8VPAS5WZAM0QNYW8ZY56VAP" localSheetId="20" hidden="1">#REF!</definedName>
    <definedName name="BExOM8VPAS5WZAM0QNYW8ZY56VAP" hidden="1">#REF!</definedName>
    <definedName name="BExOMKPURE33YQ3K1JG9NVQD4W49" localSheetId="20" hidden="1">#REF!</definedName>
    <definedName name="BExOMKPURE33YQ3K1JG9NVQD4W49" hidden="1">#REF!</definedName>
    <definedName name="BExOMP7NGCLUNFK50QD2LPKRG078" localSheetId="20" hidden="1">#REF!</definedName>
    <definedName name="BExOMP7NGCLUNFK50QD2LPKRG078" hidden="1">#REF!</definedName>
    <definedName name="BExOMU0A6XMY48SZRYL4WQZD13BI" localSheetId="20" hidden="1">#REF!</definedName>
    <definedName name="BExOMU0A6XMY48SZRYL4WQZD13BI" hidden="1">#REF!</definedName>
    <definedName name="BExOMVT0HSNC59DJP4CLISASGHKL" localSheetId="20" hidden="1">#REF!</definedName>
    <definedName name="BExOMVT0HSNC59DJP4CLISASGHKL" hidden="1">#REF!</definedName>
    <definedName name="BExON0AX35F2SI0UCVMGWGVIUNI3" localSheetId="20" hidden="1">#REF!</definedName>
    <definedName name="BExON0AX35F2SI0UCVMGWGVIUNI3" hidden="1">#REF!</definedName>
    <definedName name="BExON41U4296DV3DPG6I5EF3OEYF" localSheetId="20" hidden="1">#REF!</definedName>
    <definedName name="BExON41U4296DV3DPG6I5EF3OEYF" hidden="1">#REF!</definedName>
    <definedName name="BExONB3A7CO4YD8RB41PHC93BQ9M" localSheetId="20" hidden="1">#REF!</definedName>
    <definedName name="BExONB3A7CO4YD8RB41PHC93BQ9M" hidden="1">#REF!</definedName>
    <definedName name="BExONDSE2SJ2Q00MS22HA9D59305" localSheetId="20" hidden="1">#REF!</definedName>
    <definedName name="BExONDSE2SJ2Q00MS22HA9D59305" hidden="1">#REF!</definedName>
    <definedName name="BExONFQH6UUXF8V0GI4BRIST9RFO" localSheetId="20" hidden="1">#REF!</definedName>
    <definedName name="BExONFQH6UUXF8V0GI4BRIST9RFO" hidden="1">#REF!</definedName>
    <definedName name="BExONIL31DZWU7IFVN3VV0XTXJA1" localSheetId="20" hidden="1">#REF!</definedName>
    <definedName name="BExONIL31DZWU7IFVN3VV0XTXJA1" hidden="1">#REF!</definedName>
    <definedName name="BExONJ1BU17R0F5A2UP1UGJBOGKS" localSheetId="20" hidden="1">#REF!</definedName>
    <definedName name="BExONJ1BU17R0F5A2UP1UGJBOGKS" hidden="1">#REF!</definedName>
    <definedName name="BExONNZ9VMHVX3J6NLNJY7KZA61O" localSheetId="20" hidden="1">#REF!</definedName>
    <definedName name="BExONNZ9VMHVX3J6NLNJY7KZA61O" hidden="1">#REF!</definedName>
    <definedName name="BExONRQ1BAA4F3TXP2MYQ4YCZ09S" localSheetId="20" hidden="1">#REF!</definedName>
    <definedName name="BExONRQ1BAA4F3TXP2MYQ4YCZ09S" hidden="1">#REF!</definedName>
    <definedName name="BExOO0EYS79NAIW0WEELRXCYS9GK" localSheetId="9" hidden="1">'[60]10.08.3 - 2008 Expense - TDBU'!#REF!</definedName>
    <definedName name="BExOO0EYS79NAIW0WEELRXCYS9GK" localSheetId="20" hidden="1">'[61]10.08.3 - 2008 Expense - TDBU'!#REF!</definedName>
    <definedName name="BExOO0EYS79NAIW0WEELRXCYS9GK" hidden="1">'[61]10.08.3 - 2008 Expense - TDBU'!#REF!</definedName>
    <definedName name="BExOO1WWIZSGB0YTGKESB45TSVMZ" localSheetId="15" hidden="1">#REF!</definedName>
    <definedName name="BExOO1WWIZSGB0YTGKESB45TSVMZ" localSheetId="16" hidden="1">#REF!</definedName>
    <definedName name="BExOO1WWIZSGB0YTGKESB45TSVMZ" localSheetId="17" hidden="1">#REF!</definedName>
    <definedName name="BExOO1WWIZSGB0YTGKESB45TSVMZ" localSheetId="20" hidden="1">#REF!</definedName>
    <definedName name="BExOO1WWIZSGB0YTGKESB45TSVMZ" hidden="1">#REF!</definedName>
    <definedName name="BExOO4B8FPAFYPHCTYTX37P1TQM5" localSheetId="17" hidden="1">#REF!</definedName>
    <definedName name="BExOO4B8FPAFYPHCTYTX37P1TQM5" localSheetId="20" hidden="1">#REF!</definedName>
    <definedName name="BExOO4B8FPAFYPHCTYTX37P1TQM5" hidden="1">#REF!</definedName>
    <definedName name="BExOO5D2QZREOU0YQCGPBXBS4YQ1" localSheetId="17" hidden="1">#REF!</definedName>
    <definedName name="BExOO5D2QZREOU0YQCGPBXBS4YQ1" localSheetId="20" hidden="1">#REF!</definedName>
    <definedName name="BExOO5D2QZREOU0YQCGPBXBS4YQ1" hidden="1">#REF!</definedName>
    <definedName name="BExOO6ERU9G120RGLKYWC09LZ5RE" localSheetId="20" hidden="1">#REF!</definedName>
    <definedName name="BExOO6ERU9G120RGLKYWC09LZ5RE" hidden="1">#REF!</definedName>
    <definedName name="BExOO824YWJ12GSXLC07K7266C14" localSheetId="20" hidden="1">#REF!</definedName>
    <definedName name="BExOO824YWJ12GSXLC07K7266C14" hidden="1">#REF!</definedName>
    <definedName name="BExOOIULUDOJRMYABWV5CCL906X6" localSheetId="20" hidden="1">#REF!</definedName>
    <definedName name="BExOOIULUDOJRMYABWV5CCL906X6" hidden="1">#REF!</definedName>
    <definedName name="BExOOLE93DKM88V3PQ8ELSMZCHUA" localSheetId="20" hidden="1">#REF!</definedName>
    <definedName name="BExOOLE93DKM88V3PQ8ELSMZCHUA" hidden="1">#REF!</definedName>
    <definedName name="BExOOTN0KTXJCL7E476XBN1CJ553" localSheetId="20" hidden="1">#REF!</definedName>
    <definedName name="BExOOTN0KTXJCL7E476XBN1CJ553" hidden="1">#REF!</definedName>
    <definedName name="BExOP9DEBV5W5P4Q25J3XCJBP5S9" localSheetId="20" hidden="1">#REF!</definedName>
    <definedName name="BExOP9DEBV5W5P4Q25J3XCJBP5S9" hidden="1">#REF!</definedName>
    <definedName name="BExOPFNYRBL0BFM23LZBJTADNOE4" localSheetId="20" hidden="1">#REF!</definedName>
    <definedName name="BExOPFNYRBL0BFM23LZBJTADNOE4" hidden="1">#REF!</definedName>
    <definedName name="BExOPINVFSIZMCVT9YGT2AODVCX3" localSheetId="20" hidden="1">#REF!</definedName>
    <definedName name="BExOPINVFSIZMCVT9YGT2AODVCX3" hidden="1">#REF!</definedName>
    <definedName name="BExOQ1JN4SAC44RTMZIGHSW023WA" localSheetId="20" hidden="1">#REF!</definedName>
    <definedName name="BExOQ1JN4SAC44RTMZIGHSW023WA" hidden="1">#REF!</definedName>
    <definedName name="BExOQ256YMF115DJL3KBPNKABJ90" localSheetId="20" hidden="1">#REF!</definedName>
    <definedName name="BExOQ256YMF115DJL3KBPNKABJ90" hidden="1">#REF!</definedName>
    <definedName name="BExQ19DEUOLC11IW32E2AMVZLFF1" localSheetId="20" hidden="1">#REF!</definedName>
    <definedName name="BExQ19DEUOLC11IW32E2AMVZLFF1" hidden="1">#REF!</definedName>
    <definedName name="BExQ1FD6KISGYU1JWEQ4G243ZPVD" localSheetId="20" hidden="1">#REF!</definedName>
    <definedName name="BExQ1FD6KISGYU1JWEQ4G243ZPVD" hidden="1">#REF!</definedName>
    <definedName name="BExQ1OYH5SW4PG5JI8ED4NJN4422" localSheetId="20" hidden="1">#REF!</definedName>
    <definedName name="BExQ1OYH5SW4PG5JI8ED4NJN4422" hidden="1">#REF!</definedName>
    <definedName name="BExQ29C73XR33S3668YYSYZAIHTG" localSheetId="20" hidden="1">#REF!</definedName>
    <definedName name="BExQ29C73XR33S3668YYSYZAIHTG" hidden="1">#REF!</definedName>
    <definedName name="BExQ2D8FO6F5AOMJ5FJODJ81T8C3" localSheetId="20" hidden="1">#REF!</definedName>
    <definedName name="BExQ2D8FO6F5AOMJ5FJODJ81T8C3" hidden="1">#REF!</definedName>
    <definedName name="BExQ2FS228IUDUP2023RA1D4AO4C" localSheetId="20" hidden="1">#REF!</definedName>
    <definedName name="BExQ2FS228IUDUP2023RA1D4AO4C" hidden="1">#REF!</definedName>
    <definedName name="BExQ2L0XYWLY9VPZWXYYFRIRQRJ1" localSheetId="20" hidden="1">#REF!</definedName>
    <definedName name="BExQ2L0XYWLY9VPZWXYYFRIRQRJ1" hidden="1">#REF!</definedName>
    <definedName name="BExQ2M841F5Z1BQYR8DG5FKK0LIU" localSheetId="20" hidden="1">#REF!</definedName>
    <definedName name="BExQ2M841F5Z1BQYR8DG5FKK0LIU" hidden="1">#REF!</definedName>
    <definedName name="BExQ2V7SO1UTLMJ1NFVRKDOOQAP2" localSheetId="20" hidden="1">#REF!</definedName>
    <definedName name="BExQ2V7SO1UTLMJ1NFVRKDOOQAP2" hidden="1">#REF!</definedName>
    <definedName name="BExQ300G8I8TK45A0MVHV15422EU" localSheetId="20" hidden="1">#REF!</definedName>
    <definedName name="BExQ300G8I8TK45A0MVHV15422EU" hidden="1">#REF!</definedName>
    <definedName name="BExQ39R28MXSG2SEV956F0KZ20AN" localSheetId="20" hidden="1">#REF!</definedName>
    <definedName name="BExQ39R28MXSG2SEV956F0KZ20AN" hidden="1">#REF!</definedName>
    <definedName name="BExQ3D1P3M5Z3HLMEZ17E0BLEE4U" localSheetId="20" hidden="1">#REF!</definedName>
    <definedName name="BExQ3D1P3M5Z3HLMEZ17E0BLEE4U" hidden="1">#REF!</definedName>
    <definedName name="BExQ3D1PQ0OOWP5T1D37RLPA9BFX" localSheetId="20" hidden="1">#REF!</definedName>
    <definedName name="BExQ3D1PQ0OOWP5T1D37RLPA9BFX" hidden="1">#REF!</definedName>
    <definedName name="BExQ3LW3GD5LUIS2HB4C1TEJJP2P" localSheetId="20" hidden="1">#REF!</definedName>
    <definedName name="BExQ3LW3GD5LUIS2HB4C1TEJJP2P" hidden="1">#REF!</definedName>
    <definedName name="BExQ3O4W7QF8BOXTUT4IOGF6YKUD" localSheetId="20" hidden="1">#REF!</definedName>
    <definedName name="BExQ3O4W7QF8BOXTUT4IOGF6YKUD" hidden="1">#REF!</definedName>
    <definedName name="BExQ3PXOWSN8561ZR8IEY8ZASI3B" localSheetId="20" hidden="1">#REF!</definedName>
    <definedName name="BExQ3PXOWSN8561ZR8IEY8ZASI3B" hidden="1">#REF!</definedName>
    <definedName name="BExQ3TZF04IPY0B0UG9CQQ5736UA" localSheetId="20" hidden="1">#REF!</definedName>
    <definedName name="BExQ3TZF04IPY0B0UG9CQQ5736UA" hidden="1">#REF!</definedName>
    <definedName name="BExQ42IU9MNDYLODP41DL6YTZMAR" localSheetId="20" hidden="1">#REF!</definedName>
    <definedName name="BExQ42IU9MNDYLODP41DL6YTZMAR" hidden="1">#REF!</definedName>
    <definedName name="BExQ452HF7N1HYPXJXQ8WD6SOWUV" localSheetId="20" hidden="1">#REF!</definedName>
    <definedName name="BExQ452HF7N1HYPXJXQ8WD6SOWUV" hidden="1">#REF!</definedName>
    <definedName name="BExQ499KBJ5W7A1G293A0K14EVQB" localSheetId="20" hidden="1">#REF!</definedName>
    <definedName name="BExQ499KBJ5W7A1G293A0K14EVQB" hidden="1">#REF!</definedName>
    <definedName name="BExQ4BTBSHPHVEDRCXC2ROW8PLFC" localSheetId="20" hidden="1">#REF!</definedName>
    <definedName name="BExQ4BTBSHPHVEDRCXC2ROW8PLFC" hidden="1">#REF!</definedName>
    <definedName name="BExQ4DGKF54SRKQUTUT4B1CZSS62" localSheetId="20" hidden="1">#REF!</definedName>
    <definedName name="BExQ4DGKF54SRKQUTUT4B1CZSS62" hidden="1">#REF!</definedName>
    <definedName name="BExQ4FV23PRA8ZOTVPNAWYTCYRR2" localSheetId="20" hidden="1">#REF!</definedName>
    <definedName name="BExQ4FV23PRA8ZOTVPNAWYTCYRR2" hidden="1">#REF!</definedName>
    <definedName name="BExQ4KSYQQLLYN7NYUBF7WND3ACX" localSheetId="20" hidden="1">#REF!</definedName>
    <definedName name="BExQ4KSYQQLLYN7NYUBF7WND3ACX" hidden="1">#REF!</definedName>
    <definedName name="BExQ4T74LQ5PYTV1MUQUW75A4BDY" localSheetId="20" hidden="1">#REF!</definedName>
    <definedName name="BExQ4T74LQ5PYTV1MUQUW75A4BDY" hidden="1">#REF!</definedName>
    <definedName name="BExQ4XJHD7EJCNH7S1MJDZJ2MNWG" localSheetId="20" hidden="1">#REF!</definedName>
    <definedName name="BExQ4XJHD7EJCNH7S1MJDZJ2MNWG" hidden="1">#REF!</definedName>
    <definedName name="BExQ5039ZCEWBUJHU682G4S89J03" localSheetId="20" hidden="1">#REF!</definedName>
    <definedName name="BExQ5039ZCEWBUJHU682G4S89J03" hidden="1">#REF!</definedName>
    <definedName name="BExQ56Z9W6YHZHRXOFFI8EFA7CDI" localSheetId="20" hidden="1">#REF!</definedName>
    <definedName name="BExQ56Z9W6YHZHRXOFFI8EFA7CDI" hidden="1">#REF!</definedName>
    <definedName name="BExQ5DQ4DQOLJ6KAS500VUBF9OTL" localSheetId="20" hidden="1">#REF!</definedName>
    <definedName name="BExQ5DQ4DQOLJ6KAS500VUBF9OTL" hidden="1">#REF!</definedName>
    <definedName name="BExQ5DVF3U6CH0PO809ZFLIE9A0F" localSheetId="9" hidden="1">'[60]10.08.2 - 2008 Expense'!#REF!</definedName>
    <definedName name="BExQ5DVF3U6CH0PO809ZFLIE9A0F" localSheetId="20" hidden="1">'[61]10.08.2 - 2008 Expense'!#REF!</definedName>
    <definedName name="BExQ5DVF3U6CH0PO809ZFLIE9A0F" hidden="1">'[61]10.08.2 - 2008 Expense'!#REF!</definedName>
    <definedName name="BExQ5IO89JL1G3PO02VX1LHZHLZ1" localSheetId="15" hidden="1">#REF!</definedName>
    <definedName name="BExQ5IO89JL1G3PO02VX1LHZHLZ1" localSheetId="16" hidden="1">#REF!</definedName>
    <definedName name="BExQ5IO89JL1G3PO02VX1LHZHLZ1" localSheetId="17" hidden="1">#REF!</definedName>
    <definedName name="BExQ5IO89JL1G3PO02VX1LHZHLZ1" localSheetId="20" hidden="1">#REF!</definedName>
    <definedName name="BExQ5IO89JL1G3PO02VX1LHZHLZ1" hidden="1">#REF!</definedName>
    <definedName name="BExQ5KX3Z668H1KUCKZ9J24HUQ1F" localSheetId="17" hidden="1">#REF!</definedName>
    <definedName name="BExQ5KX3Z668H1KUCKZ9J24HUQ1F" localSheetId="20" hidden="1">#REF!</definedName>
    <definedName name="BExQ5KX3Z668H1KUCKZ9J24HUQ1F" hidden="1">#REF!</definedName>
    <definedName name="BExQ5SPMSOCJYLAY20NB5A6O32RE" localSheetId="17" hidden="1">#REF!</definedName>
    <definedName name="BExQ5SPMSOCJYLAY20NB5A6O32RE" localSheetId="20" hidden="1">#REF!</definedName>
    <definedName name="BExQ5SPMSOCJYLAY20NB5A6O32RE" hidden="1">#REF!</definedName>
    <definedName name="BExQ5UICMGTMK790KTLK49MAGXRC" localSheetId="20" hidden="1">#REF!</definedName>
    <definedName name="BExQ5UICMGTMK790KTLK49MAGXRC" hidden="1">#REF!</definedName>
    <definedName name="BExQ5UID6Y8WYNRD669UN70IZT91" localSheetId="20" hidden="1">#REF!</definedName>
    <definedName name="BExQ5UID6Y8WYNRD669UN70IZT91" hidden="1">#REF!</definedName>
    <definedName name="BExQ5VEOVW4SMWTX520KZ3TVUW0I" localSheetId="20" hidden="1">#REF!</definedName>
    <definedName name="BExQ5VEOVW4SMWTX520KZ3TVUW0I" hidden="1">#REF!</definedName>
    <definedName name="BExQ5VEQEIJO7YY80OJTA3XRQYJ9" localSheetId="20" hidden="1">#REF!</definedName>
    <definedName name="BExQ5VEQEIJO7YY80OJTA3XRQYJ9" hidden="1">#REF!</definedName>
    <definedName name="BExQ5Y3SSM2ICJCUN3XZ10VMPD4D" localSheetId="20" hidden="1">#REF!</definedName>
    <definedName name="BExQ5Y3SSM2ICJCUN3XZ10VMPD4D" hidden="1">#REF!</definedName>
    <definedName name="BExQ5YUUK9FD0QGTY4WD0W90O7OL" localSheetId="20" hidden="1">#REF!</definedName>
    <definedName name="BExQ5YUUK9FD0QGTY4WD0W90O7OL" hidden="1">#REF!</definedName>
    <definedName name="BExQ631QZYS8VO7HE6HNP34CEOR2" localSheetId="20" hidden="1">#REF!</definedName>
    <definedName name="BExQ631QZYS8VO7HE6HNP34CEOR2" hidden="1">#REF!</definedName>
    <definedName name="BExQ63793YQ9BH7JLCNRIATIGTRG" localSheetId="20" hidden="1">#REF!</definedName>
    <definedName name="BExQ63793YQ9BH7JLCNRIATIGTRG" hidden="1">#REF!</definedName>
    <definedName name="BExQ6CN1EF2UPZ57ZYMGK8TUJQSS" localSheetId="20" hidden="1">#REF!</definedName>
    <definedName name="BExQ6CN1EF2UPZ57ZYMGK8TUJQSS" hidden="1">#REF!</definedName>
    <definedName name="BExQ6M2YXJ8AMRJF3QGHC40ADAHZ" localSheetId="20" hidden="1">#REF!</definedName>
    <definedName name="BExQ6M2YXJ8AMRJF3QGHC40ADAHZ" hidden="1">#REF!</definedName>
    <definedName name="BExQ6M8APM0TVP9WQAFVTB8N0NXA" localSheetId="20" hidden="1">#REF!</definedName>
    <definedName name="BExQ6M8APM0TVP9WQAFVTB8N0NXA" hidden="1">#REF!</definedName>
    <definedName name="BExQ6M8B0X44N9TV56ATUVHGDI00" localSheetId="20" hidden="1">#REF!</definedName>
    <definedName name="BExQ6M8B0X44N9TV56ATUVHGDI00" hidden="1">#REF!</definedName>
    <definedName name="BExQ6POH065GV0I74XXVD0VUPBJW" localSheetId="20" hidden="1">#REF!</definedName>
    <definedName name="BExQ6POH065GV0I74XXVD0VUPBJW" hidden="1">#REF!</definedName>
    <definedName name="BExQ6R0YG1HMF8DVPFMIHIOUSMVE" localSheetId="20" hidden="1">#REF!</definedName>
    <definedName name="BExQ6R0YG1HMF8DVPFMIHIOUSMVE" hidden="1">#REF!</definedName>
    <definedName name="BExQ6WV9KPSMXPPLGZ3KK4WNYTHU" localSheetId="20" hidden="1">#REF!</definedName>
    <definedName name="BExQ6WV9KPSMXPPLGZ3KK4WNYTHU" hidden="1">#REF!</definedName>
    <definedName name="BExQ6Z48UU3475XVS5MSB61Y2LTN" localSheetId="9" hidden="1">'[60]10.08.5 - 2008 Capital - TDBU'!#REF!</definedName>
    <definedName name="BExQ6Z48UU3475XVS5MSB61Y2LTN" localSheetId="20" hidden="1">'[61]10.08.5 - 2008 Capital - TDBU'!#REF!</definedName>
    <definedName name="BExQ6Z48UU3475XVS5MSB61Y2LTN" hidden="1">'[61]10.08.5 - 2008 Capital - TDBU'!#REF!</definedName>
    <definedName name="BExQ783XTMM2A9I3UKCFWJH1PP2N" localSheetId="15" hidden="1">#REF!</definedName>
    <definedName name="BExQ783XTMM2A9I3UKCFWJH1PP2N" localSheetId="16" hidden="1">#REF!</definedName>
    <definedName name="BExQ783XTMM2A9I3UKCFWJH1PP2N" localSheetId="17" hidden="1">#REF!</definedName>
    <definedName name="BExQ783XTMM2A9I3UKCFWJH1PP2N" localSheetId="20" hidden="1">#REF!</definedName>
    <definedName name="BExQ783XTMM2A9I3UKCFWJH1PP2N" hidden="1">#REF!</definedName>
    <definedName name="BExQ79LX01ZPQB8EGD1ZHR2VK2H3" localSheetId="17" hidden="1">#REF!</definedName>
    <definedName name="BExQ79LX01ZPQB8EGD1ZHR2VK2H3" localSheetId="20" hidden="1">#REF!</definedName>
    <definedName name="BExQ79LX01ZPQB8EGD1ZHR2VK2H3" hidden="1">#REF!</definedName>
    <definedName name="BExQ7AT1ON4L7W584EXCOXCQ8AF8" localSheetId="17" hidden="1">#REF!</definedName>
    <definedName name="BExQ7AT1ON4L7W584EXCOXCQ8AF8" localSheetId="20" hidden="1">#REF!</definedName>
    <definedName name="BExQ7AT1ON4L7W584EXCOXCQ8AF8" hidden="1">#REF!</definedName>
    <definedName name="BExQ7B3V9MGDK2OIJ61XXFBFLJFZ" localSheetId="20" hidden="1">#REF!</definedName>
    <definedName name="BExQ7B3V9MGDK2OIJ61XXFBFLJFZ" hidden="1">#REF!</definedName>
    <definedName name="BExQ7CB046NVPF9ZXDGA7OXOLSLX" localSheetId="20" hidden="1">#REF!</definedName>
    <definedName name="BExQ7CB046NVPF9ZXDGA7OXOLSLX" hidden="1">#REF!</definedName>
    <definedName name="BExQ7IWDCGGOO1HTJ97YGO1CK3R9" localSheetId="20" hidden="1">#REF!</definedName>
    <definedName name="BExQ7IWDCGGOO1HTJ97YGO1CK3R9" hidden="1">#REF!</definedName>
    <definedName name="BExQ7JNFIEGS2HKNBALH3Q2N5G7Z" localSheetId="20" hidden="1">#REF!</definedName>
    <definedName name="BExQ7JNFIEGS2HKNBALH3Q2N5G7Z" hidden="1">#REF!</definedName>
    <definedName name="BExQ7MY3U2Z1IZ71U5LJUD00VVB4" localSheetId="20" hidden="1">#REF!</definedName>
    <definedName name="BExQ7MY3U2Z1IZ71U5LJUD00VVB4" hidden="1">#REF!</definedName>
    <definedName name="BExQ7NJJ5I2EFVEHCKSRF7BAOJX8" localSheetId="20" hidden="1">#REF!</definedName>
    <definedName name="BExQ7NJJ5I2EFVEHCKSRF7BAOJX8" hidden="1">#REF!</definedName>
    <definedName name="BExQ7OLEEXKKDJBY2RBEALGCVGC3" localSheetId="20" hidden="1">#REF!</definedName>
    <definedName name="BExQ7OLEEXKKDJBY2RBEALGCVGC3" hidden="1">#REF!</definedName>
    <definedName name="BExQ7XL2Q1GVUFL1F9KK0K0EXMWG" localSheetId="20" hidden="1">#REF!</definedName>
    <definedName name="BExQ7XL2Q1GVUFL1F9KK0K0EXMWG" hidden="1">#REF!</definedName>
    <definedName name="BExQ804OMLOOLGJAZ76PFIUFBWIX" localSheetId="20" hidden="1">#REF!</definedName>
    <definedName name="BExQ804OMLOOLGJAZ76PFIUFBWIX" hidden="1">#REF!</definedName>
    <definedName name="BExQ834L4O72YNJYUPLVXEJ7K3BU" localSheetId="20" hidden="1">#REF!</definedName>
    <definedName name="BExQ834L4O72YNJYUPLVXEJ7K3BU" hidden="1">#REF!</definedName>
    <definedName name="BExQ8469L3ZRZ3KYZPYMSJIDL7Y5" localSheetId="20" hidden="1">#REF!</definedName>
    <definedName name="BExQ8469L3ZRZ3KYZPYMSJIDL7Y5" hidden="1">#REF!</definedName>
    <definedName name="BExQ84MJB94HL3BWRN50M4NCB6Z0" localSheetId="20" hidden="1">#REF!</definedName>
    <definedName name="BExQ84MJB94HL3BWRN50M4NCB6Z0" hidden="1">#REF!</definedName>
    <definedName name="BExQ8583ZE00NW7T9OF11OT9IA14" localSheetId="20" hidden="1">#REF!</definedName>
    <definedName name="BExQ8583ZE00NW7T9OF11OT9IA14" hidden="1">#REF!</definedName>
    <definedName name="BExQ8A0RPE3IMIFIZLUE7KD2N21W" localSheetId="20" hidden="1">#REF!</definedName>
    <definedName name="BExQ8A0RPE3IMIFIZLUE7KD2N21W" hidden="1">#REF!</definedName>
    <definedName name="BExQ8ABK6H1ADV2R2OYT8NFFYG2N" localSheetId="20" hidden="1">#REF!</definedName>
    <definedName name="BExQ8ABK6H1ADV2R2OYT8NFFYG2N" hidden="1">#REF!</definedName>
    <definedName name="BExQ8DM90XJ6GCJIK9LC5O82I2TJ" localSheetId="20" hidden="1">#REF!</definedName>
    <definedName name="BExQ8DM90XJ6GCJIK9LC5O82I2TJ" hidden="1">#REF!</definedName>
    <definedName name="BExQ8DX1FNZIJVRD63724J6NDCOG" localSheetId="20" hidden="1">#REF!</definedName>
    <definedName name="BExQ8DX1FNZIJVRD63724J6NDCOG" hidden="1">#REF!</definedName>
    <definedName name="BExQ8G0K46ZORA0QVQTDI7Z8LXGF" localSheetId="20" hidden="1">#REF!</definedName>
    <definedName name="BExQ8G0K46ZORA0QVQTDI7Z8LXGF" hidden="1">#REF!</definedName>
    <definedName name="BExQ8O3WEU8HNTTGKTW5T0QSKCLP" localSheetId="20" hidden="1">#REF!</definedName>
    <definedName name="BExQ8O3WEU8HNTTGKTW5T0QSKCLP" hidden="1">#REF!</definedName>
    <definedName name="BExQ8PWMBELWDMVC65RE0VV0PKJ2" localSheetId="20" hidden="1">#REF!</definedName>
    <definedName name="BExQ8PWMBELWDMVC65RE0VV0PKJ2" hidden="1">#REF!</definedName>
    <definedName name="BExQ8XEDA0NG4CETTWK2XL8XZWLT" localSheetId="20" hidden="1">#REF!</definedName>
    <definedName name="BExQ8XEDA0NG4CETTWK2XL8XZWLT" hidden="1">#REF!</definedName>
    <definedName name="BExQ8ZCEDBOBJA3D9LDP5TU2WYGR" localSheetId="20" hidden="1">#REF!</definedName>
    <definedName name="BExQ8ZCEDBOBJA3D9LDP5TU2WYGR" hidden="1">#REF!</definedName>
    <definedName name="BExQ94LAW6MAQBWY25WTBFV5PPZJ" localSheetId="20" hidden="1">#REF!</definedName>
    <definedName name="BExQ94LAW6MAQBWY25WTBFV5PPZJ" hidden="1">#REF!</definedName>
    <definedName name="BExQ97QIPOSSRK978N8P234Y1XA4" localSheetId="20" hidden="1">#REF!</definedName>
    <definedName name="BExQ97QIPOSSRK978N8P234Y1XA4" hidden="1">#REF!</definedName>
    <definedName name="BExQ9E6FBAXTHGF3RXANFIA77GXP" localSheetId="20" hidden="1">#REF!</definedName>
    <definedName name="BExQ9E6FBAXTHGF3RXANFIA77GXP" hidden="1">#REF!</definedName>
    <definedName name="BExQ9F2YH4UUCCMQITJ475B3S3NP" localSheetId="20" hidden="1">#REF!</definedName>
    <definedName name="BExQ9F2YH4UUCCMQITJ475B3S3NP" hidden="1">#REF!</definedName>
    <definedName name="BExQ9KX9734KIAK7IMRLHCPYDHO2" localSheetId="20" hidden="1">#REF!</definedName>
    <definedName name="BExQ9KX9734KIAK7IMRLHCPYDHO2" hidden="1">#REF!</definedName>
    <definedName name="BExQ9L81FF4I7816VTPFBDWVU4CW" localSheetId="20" hidden="1">#REF!</definedName>
    <definedName name="BExQ9L81FF4I7816VTPFBDWVU4CW" hidden="1">#REF!</definedName>
    <definedName name="BExQ9M4E2ACZOWWWP1JJIQO8AHUM" localSheetId="20" hidden="1">#REF!</definedName>
    <definedName name="BExQ9M4E2ACZOWWWP1JJIQO8AHUM" hidden="1">#REF!</definedName>
    <definedName name="BExQ9R7UV4VT86NLRFAY9CP2M3CL" localSheetId="20" hidden="1">#REF!</definedName>
    <definedName name="BExQ9R7UV4VT86NLRFAY9CP2M3CL" hidden="1">#REF!</definedName>
    <definedName name="BExQ9UTANMJCK7LJ4OQMD6F2Q01L" localSheetId="20" hidden="1">#REF!</definedName>
    <definedName name="BExQ9UTANMJCK7LJ4OQMD6F2Q01L" hidden="1">#REF!</definedName>
    <definedName name="BExQ9ZLYHWABXAA9NJDW8ZS0UQ9P" localSheetId="9" hidden="1">[62]Table!#REF!</definedName>
    <definedName name="BExQ9ZLYHWABXAA9NJDW8ZS0UQ9P" localSheetId="20" hidden="1">[63]Table!#REF!</definedName>
    <definedName name="BExQ9ZLYHWABXAA9NJDW8ZS0UQ9P" hidden="1">[63]Table!#REF!</definedName>
    <definedName name="BExQA324HSCK40ENJUT9CS9EC71B" localSheetId="15" hidden="1">#REF!</definedName>
    <definedName name="BExQA324HSCK40ENJUT9CS9EC71B" localSheetId="16" hidden="1">#REF!</definedName>
    <definedName name="BExQA324HSCK40ENJUT9CS9EC71B" localSheetId="17" hidden="1">#REF!</definedName>
    <definedName name="BExQA324HSCK40ENJUT9CS9EC71B" localSheetId="20" hidden="1">#REF!</definedName>
    <definedName name="BExQA324HSCK40ENJUT9CS9EC71B" hidden="1">#REF!</definedName>
    <definedName name="BExQA55GY0STSNBWQCWN8E31ZXCS" localSheetId="17" hidden="1">#REF!</definedName>
    <definedName name="BExQA55GY0STSNBWQCWN8E31ZXCS" localSheetId="20" hidden="1">#REF!</definedName>
    <definedName name="BExQA55GY0STSNBWQCWN8E31ZXCS" hidden="1">#REF!</definedName>
    <definedName name="BExQA6Y7SIFO3MVYCQACIZ6YV0WS" localSheetId="17" hidden="1">#REF!</definedName>
    <definedName name="BExQA6Y7SIFO3MVYCQACIZ6YV0WS" localSheetId="20" hidden="1">#REF!</definedName>
    <definedName name="BExQA6Y7SIFO3MVYCQACIZ6YV0WS" hidden="1">#REF!</definedName>
    <definedName name="BExQA9HZIN9XEMHEEVHT99UU9Z82" localSheetId="20" hidden="1">#REF!</definedName>
    <definedName name="BExQA9HZIN9XEMHEEVHT99UU9Z82" hidden="1">#REF!</definedName>
    <definedName name="BExQAELFYH92K8CJL155181UDORO" localSheetId="20" hidden="1">#REF!</definedName>
    <definedName name="BExQAELFYH92K8CJL155181UDORO" hidden="1">#REF!</definedName>
    <definedName name="BExQAG8PP8R5NJKNQD1U4QOSD6X5" localSheetId="20" hidden="1">#REF!</definedName>
    <definedName name="BExQAG8PP8R5NJKNQD1U4QOSD6X5" hidden="1">#REF!</definedName>
    <definedName name="BExQATFG0VP9HTVNMWL5T6B3N3IP" localSheetId="20" hidden="1">#REF!</definedName>
    <definedName name="BExQATFG0VP9HTVNMWL5T6B3N3IP" hidden="1">#REF!</definedName>
    <definedName name="BExQAYDITUO5K8A2FQRB0H1O4I4E" localSheetId="20" hidden="1">#REF!</definedName>
    <definedName name="BExQAYDITUO5K8A2FQRB0H1O4I4E" hidden="1">#REF!</definedName>
    <definedName name="BExQBDICMZTSA1X73TMHNO4JSFLN" localSheetId="20" hidden="1">#REF!</definedName>
    <definedName name="BExQBDICMZTSA1X73TMHNO4JSFLN" hidden="1">#REF!</definedName>
    <definedName name="BExQBEER6CRCRPSSL61S0OMH57ZA" localSheetId="20" hidden="1">#REF!</definedName>
    <definedName name="BExQBEER6CRCRPSSL61S0OMH57ZA" hidden="1">#REF!</definedName>
    <definedName name="BExQBIGGY5TXI2FJVVZSLZ0LTZYH" localSheetId="20" hidden="1">#REF!</definedName>
    <definedName name="BExQBIGGY5TXI2FJVVZSLZ0LTZYH" hidden="1">#REF!</definedName>
    <definedName name="BExQBM1RUSIQ85LLMM2159BYDPIP" localSheetId="20" hidden="1">#REF!</definedName>
    <definedName name="BExQBM1RUSIQ85LLMM2159BYDPIP" hidden="1">#REF!</definedName>
    <definedName name="BExQBPSOZ47V81YAEURP0NQJNTJH" localSheetId="20" hidden="1">#REF!</definedName>
    <definedName name="BExQBPSOZ47V81YAEURP0NQJNTJH" hidden="1">#REF!</definedName>
    <definedName name="BExQBZZKW056AXUH7L35UYMATHNR" localSheetId="20" hidden="1">#REF!</definedName>
    <definedName name="BExQBZZKW056AXUH7L35UYMATHNR" hidden="1">#REF!</definedName>
    <definedName name="BExQC5TWT21CGBKD0IHAXTIN2QB8" localSheetId="20" hidden="1">#REF!</definedName>
    <definedName name="BExQC5TWT21CGBKD0IHAXTIN2QB8" hidden="1">#REF!</definedName>
    <definedName name="BExQC94JL9F5GW4S8DQCAF4WB2DA" localSheetId="20" hidden="1">#REF!</definedName>
    <definedName name="BExQC94JL9F5GW4S8DQCAF4WB2DA" hidden="1">#REF!</definedName>
    <definedName name="BExQCDH4D9DTA02ITMHNTDANJREJ" localSheetId="20" hidden="1">#REF!</definedName>
    <definedName name="BExQCDH4D9DTA02ITMHNTDANJREJ" hidden="1">#REF!</definedName>
    <definedName name="BExQCKTD8AT0824LGWREXM1B5D1X" localSheetId="20" hidden="1">#REF!</definedName>
    <definedName name="BExQCKTD8AT0824LGWREXM1B5D1X" hidden="1">#REF!</definedName>
    <definedName name="BExQCOV3MAQPJ038UJX6SNODPAZU" localSheetId="20" hidden="1">#REF!</definedName>
    <definedName name="BExQCOV3MAQPJ038UJX6SNODPAZU" hidden="1">#REF!</definedName>
    <definedName name="BExQD571YWOXKR2SX85K5MKQ0AO2" localSheetId="20" hidden="1">#REF!</definedName>
    <definedName name="BExQD571YWOXKR2SX85K5MKQ0AO2" hidden="1">#REF!</definedName>
    <definedName name="BExQD8SK7Y1Y0AYWI0WMF0ET8HR1" localSheetId="20" hidden="1">#REF!</definedName>
    <definedName name="BExQD8SK7Y1Y0AYWI0WMF0ET8HR1" hidden="1">#REF!</definedName>
    <definedName name="BExQDB6VCHN8PNX8EA6JNIEQ2JC2" localSheetId="20" hidden="1">#REF!</definedName>
    <definedName name="BExQDB6VCHN8PNX8EA6JNIEQ2JC2" hidden="1">#REF!</definedName>
    <definedName name="BExQDE1B6U2Q9B73KBENABP71YM1" localSheetId="20" hidden="1">#REF!</definedName>
    <definedName name="BExQDE1B6U2Q9B73KBENABP71YM1" hidden="1">#REF!</definedName>
    <definedName name="BExQDG4YSI6HR3RI4SO2KWMGKUPB" localSheetId="20" hidden="1">#REF!</definedName>
    <definedName name="BExQDG4YSI6HR3RI4SO2KWMGKUPB" hidden="1">#REF!</definedName>
    <definedName name="BExQDGQCN7ZW41QDUHOBJUGQAX40" localSheetId="20" hidden="1">#REF!</definedName>
    <definedName name="BExQDGQCN7ZW41QDUHOBJUGQAX40" hidden="1">#REF!</definedName>
    <definedName name="BExQE73VMCL6FGT6439XK03B088Y" localSheetId="20" hidden="1">#REF!</definedName>
    <definedName name="BExQE73VMCL6FGT6439XK03B088Y" hidden="1">#REF!</definedName>
    <definedName name="BExQEC7BRIJ30PTU3UPFOIP2HPE3" localSheetId="20" hidden="1">#REF!</definedName>
    <definedName name="BExQEC7BRIJ30PTU3UPFOIP2HPE3" hidden="1">#REF!</definedName>
    <definedName name="BExQELXVICMMT0JFDWUW1L3I335X" localSheetId="20" hidden="1">#REF!</definedName>
    <definedName name="BExQELXVICMMT0JFDWUW1L3I335X" hidden="1">#REF!</definedName>
    <definedName name="BExQEMUA4HEFM4OVO8M8MA8PIAW1" localSheetId="20" hidden="1">#REF!</definedName>
    <definedName name="BExQEMUA4HEFM4OVO8M8MA8PIAW1" hidden="1">#REF!</definedName>
    <definedName name="BExQEQ4XZQFIKUXNU9H7WE7AMZ1U" localSheetId="20" hidden="1">#REF!</definedName>
    <definedName name="BExQEQ4XZQFIKUXNU9H7WE7AMZ1U" hidden="1">#REF!</definedName>
    <definedName name="BExQERHKUGD73UH278HHQULBSG9M" localSheetId="20" hidden="1">#REF!</definedName>
    <definedName name="BExQERHKUGD73UH278HHQULBSG9M" hidden="1">#REF!</definedName>
    <definedName name="BExQESZI930ZHFKIRJ3TMK3X27PH" localSheetId="20" hidden="1">#REF!</definedName>
    <definedName name="BExQESZI930ZHFKIRJ3TMK3X27PH" hidden="1">#REF!</definedName>
    <definedName name="BExQEY88PESL76JUL4GA11W8IHFE" localSheetId="20" hidden="1">#REF!</definedName>
    <definedName name="BExQEY88PESL76JUL4GA11W8IHFE" hidden="1">#REF!</definedName>
    <definedName name="BExQF1OEB07CRAP6ALNNMJNJ3P2D" localSheetId="20" hidden="1">#REF!</definedName>
    <definedName name="BExQF1OEB07CRAP6ALNNMJNJ3P2D" hidden="1">#REF!</definedName>
    <definedName name="BExQF9X2AQPFJZTCHTU5PTTR0JAH" localSheetId="20" hidden="1">#REF!</definedName>
    <definedName name="BExQF9X2AQPFJZTCHTU5PTTR0JAH" hidden="1">#REF!</definedName>
    <definedName name="BExQFC0M9KKFMQKPLPEO2RQDB7MM" localSheetId="20" hidden="1">#REF!</definedName>
    <definedName name="BExQFC0M9KKFMQKPLPEO2RQDB7MM" hidden="1">#REF!</definedName>
    <definedName name="BExQFEEV7627R8TYZCM28C6V6WHE" localSheetId="20" hidden="1">#REF!</definedName>
    <definedName name="BExQFEEV7627R8TYZCM28C6V6WHE" hidden="1">#REF!</definedName>
    <definedName name="BExQFEK8NUD04X2OBRA275ADPSDL" localSheetId="20" hidden="1">#REF!</definedName>
    <definedName name="BExQFEK8NUD04X2OBRA275ADPSDL" hidden="1">#REF!</definedName>
    <definedName name="BExQFGYIWDR4W0YF7XR6E4EWWJ02" localSheetId="20" hidden="1">#REF!</definedName>
    <definedName name="BExQFGYIWDR4W0YF7XR6E4EWWJ02" hidden="1">#REF!</definedName>
    <definedName name="BExQFPNFKA36IAPS22LAUMBDI4KE" localSheetId="20" hidden="1">#REF!</definedName>
    <definedName name="BExQFPNFKA36IAPS22LAUMBDI4KE" hidden="1">#REF!</definedName>
    <definedName name="BExQFPSWEMA8WBUZ4WK20LR13VSU" localSheetId="20" hidden="1">#REF!</definedName>
    <definedName name="BExQFPSWEMA8WBUZ4WK20LR13VSU" hidden="1">#REF!</definedName>
    <definedName name="BExQFVSPOSCCPF1TLJPIWYWYB8A9" localSheetId="20" hidden="1">#REF!</definedName>
    <definedName name="BExQFVSPOSCCPF1TLJPIWYWYB8A9" hidden="1">#REF!</definedName>
    <definedName name="BExQFWJQXNQAW6LUMOEDS6KMJMYL" localSheetId="20" hidden="1">#REF!</definedName>
    <definedName name="BExQFWJQXNQAW6LUMOEDS6KMJMYL" hidden="1">#REF!</definedName>
    <definedName name="BExQFZZRMR5PQTR0X833N3LRX6ZL" localSheetId="20" hidden="1">#REF!</definedName>
    <definedName name="BExQFZZRMR5PQTR0X833N3LRX6ZL" hidden="1">#REF!</definedName>
    <definedName name="BExQG8TYRD2G42UA5ZPCRLNKUDMX" localSheetId="20" hidden="1">#REF!</definedName>
    <definedName name="BExQG8TYRD2G42UA5ZPCRLNKUDMX" hidden="1">#REF!</definedName>
    <definedName name="BExQGO48J9MPCDQ96RBB9UN9AIGT" localSheetId="20" hidden="1">#REF!</definedName>
    <definedName name="BExQGO48J9MPCDQ96RBB9UN9AIGT" hidden="1">#REF!</definedName>
    <definedName name="BExQGSBB6MJWDW7AYWA0MSFTXKRR" localSheetId="20" hidden="1">#REF!</definedName>
    <definedName name="BExQGSBB6MJWDW7AYWA0MSFTXKRR" hidden="1">#REF!</definedName>
    <definedName name="BExQGV5VQ04IFVBYEFOZQHKJ561J" localSheetId="20" hidden="1">#REF!</definedName>
    <definedName name="BExQGV5VQ04IFVBYEFOZQHKJ561J" hidden="1">#REF!</definedName>
    <definedName name="BExQGVB7GL4W9291MCCPQ46Z66C1" localSheetId="20" hidden="1">#REF!</definedName>
    <definedName name="BExQGVB7GL4W9291MCCPQ46Z66C1" hidden="1">#REF!</definedName>
    <definedName name="BExQH0UURAJ13AVO5UI04HSRGVYW" localSheetId="20" hidden="1">#REF!</definedName>
    <definedName name="BExQH0UURAJ13AVO5UI04HSRGVYW" hidden="1">#REF!</definedName>
    <definedName name="BExQH6ZZY0NR8SE48PSI9D0CU1TC" localSheetId="20" hidden="1">#REF!</definedName>
    <definedName name="BExQH6ZZY0NR8SE48PSI9D0CU1TC" hidden="1">#REF!</definedName>
    <definedName name="BExQH9P2MCXAJOVEO4GFQT6MNW22" localSheetId="20" hidden="1">#REF!</definedName>
    <definedName name="BExQH9P2MCXAJOVEO4GFQT6MNW22" hidden="1">#REF!</definedName>
    <definedName name="BExQHCZSBYUY8OKKJXFYWKBBM6AH" localSheetId="20" hidden="1">#REF!</definedName>
    <definedName name="BExQHCZSBYUY8OKKJXFYWKBBM6AH" hidden="1">#REF!</definedName>
    <definedName name="BExQHPKXZ1K33V2F90NZIQRZYIAW" localSheetId="20" hidden="1">#REF!</definedName>
    <definedName name="BExQHPKXZ1K33V2F90NZIQRZYIAW" hidden="1">#REF!</definedName>
    <definedName name="BExQHVF9KD06AG2RXUQJ9X4PVGX4" localSheetId="20" hidden="1">#REF!</definedName>
    <definedName name="BExQHVF9KD06AG2RXUQJ9X4PVGX4" hidden="1">#REF!</definedName>
    <definedName name="BExQHXDHUYC4Q1EIPVGT5YX2JZL4" localSheetId="20" hidden="1">#REF!</definedName>
    <definedName name="BExQHXDHUYC4Q1EIPVGT5YX2JZL4" hidden="1">#REF!</definedName>
    <definedName name="BExQHZBHVN2L4HC7ACTR73T5OCV0" localSheetId="20" hidden="1">#REF!</definedName>
    <definedName name="BExQHZBHVN2L4HC7ACTR73T5OCV0" hidden="1">#REF!</definedName>
    <definedName name="BExQI5M37YD0WH3DQITAZHZBB115" localSheetId="20" hidden="1">#REF!</definedName>
    <definedName name="BExQI5M37YD0WH3DQITAZHZBB115" hidden="1">#REF!</definedName>
    <definedName name="BExQI7V42EHAI28LLDLOQJ1ETBBF" localSheetId="20" hidden="1">#REF!</definedName>
    <definedName name="BExQI7V42EHAI28LLDLOQJ1ETBBF" hidden="1">#REF!</definedName>
    <definedName name="BExQI85V9TNLDJT5LTRZS10Y26SG" localSheetId="20" hidden="1">#REF!</definedName>
    <definedName name="BExQI85V9TNLDJT5LTRZS10Y26SG" hidden="1">#REF!</definedName>
    <definedName name="BExQIAPKHVEV8CU1L3TTHJW67FJ5" localSheetId="20" hidden="1">#REF!</definedName>
    <definedName name="BExQIAPKHVEV8CU1L3TTHJW67FJ5" hidden="1">#REF!</definedName>
    <definedName name="BExQIBB4I3Z6AUU0HYV1DHRS13M4" localSheetId="20" hidden="1">#REF!</definedName>
    <definedName name="BExQIBB4I3Z6AUU0HYV1DHRS13M4" hidden="1">#REF!</definedName>
    <definedName name="BExQIBWPAXU7HJZLKGJZY3EB7MIS" localSheetId="20" hidden="1">#REF!</definedName>
    <definedName name="BExQIBWPAXU7HJZLKGJZY3EB7MIS" hidden="1">#REF!</definedName>
    <definedName name="BExQIEB09IBJU22LBRVC4SFL687J" localSheetId="20" hidden="1">#REF!</definedName>
    <definedName name="BExQIEB09IBJU22LBRVC4SFL687J" hidden="1">#REF!</definedName>
    <definedName name="BExQIJUJOU8IYLVQCFMPTADHZ9J7" localSheetId="20" hidden="1">#REF!</definedName>
    <definedName name="BExQIJUJOU8IYLVQCFMPTADHZ9J7" hidden="1">#REF!</definedName>
    <definedName name="BExQIS8O6R36CI01XRY9ISM99TW9" localSheetId="20" hidden="1">#REF!</definedName>
    <definedName name="BExQIS8O6R36CI01XRY9ISM99TW9" hidden="1">#REF!</definedName>
    <definedName name="BExQIVJB9MJ25NDUHTCVMSODJY2C" localSheetId="20" hidden="1">#REF!</definedName>
    <definedName name="BExQIVJB9MJ25NDUHTCVMSODJY2C" hidden="1">#REF!</definedName>
    <definedName name="BExQJ2KYENKJB760H4Z8NV8Z08WT" localSheetId="20" hidden="1">#REF!</definedName>
    <definedName name="BExQJ2KYENKJB760H4Z8NV8Z08WT" hidden="1">#REF!</definedName>
    <definedName name="BExQJ4DQ84ZQCB1WU62YHO0XEQSV" localSheetId="20" hidden="1">#REF!</definedName>
    <definedName name="BExQJ4DQ84ZQCB1WU62YHO0XEQSV" hidden="1">#REF!</definedName>
    <definedName name="BExQJBF7LAX128WR7VTMJC88ZLPG" localSheetId="20" hidden="1">#REF!</definedName>
    <definedName name="BExQJBF7LAX128WR7VTMJC88ZLPG" hidden="1">#REF!</definedName>
    <definedName name="BExQJEVCKX6KZHNCLYXY7D0MX5KN" localSheetId="20" hidden="1">#REF!</definedName>
    <definedName name="BExQJEVCKX6KZHNCLYXY7D0MX5KN" hidden="1">#REF!</definedName>
    <definedName name="BExQJJYSDX8B0J1QGF2HL071KKA3" localSheetId="20" hidden="1">#REF!</definedName>
    <definedName name="BExQJJYSDX8B0J1QGF2HL071KKA3" hidden="1">#REF!</definedName>
    <definedName name="BExQJQPFM9GN0NWOW73O5VE3NTJO" localSheetId="20" hidden="1">#REF!</definedName>
    <definedName name="BExQJQPFM9GN0NWOW73O5VE3NTJO" hidden="1">#REF!</definedName>
    <definedName name="BExQK1HV6SQQ7CP8H8IUKI9TYXTD" localSheetId="20" hidden="1">#REF!</definedName>
    <definedName name="BExQK1HV6SQQ7CP8H8IUKI9TYXTD" hidden="1">#REF!</definedName>
    <definedName name="BExQK3LE5CSBW1E4H4KHW548FL2R" localSheetId="20" hidden="1">#REF!</definedName>
    <definedName name="BExQK3LE5CSBW1E4H4KHW548FL2R" hidden="1">#REF!</definedName>
    <definedName name="BExQKG6LD6PLNDGNGO9DJXY865BR" localSheetId="20" hidden="1">#REF!</definedName>
    <definedName name="BExQKG6LD6PLNDGNGO9DJXY865BR" hidden="1">#REF!</definedName>
    <definedName name="BExQKKDMM6UNMDK33ZZN3QBP6TN6" localSheetId="20" hidden="1">#REF!</definedName>
    <definedName name="BExQKKDMM6UNMDK33ZZN3QBP6TN6" hidden="1">#REF!</definedName>
    <definedName name="BExQKP6ANI278H3LT3CHFIOFPQDR" localSheetId="20" hidden="1">#REF!</definedName>
    <definedName name="BExQKP6ANI278H3LT3CHFIOFPQDR" hidden="1">#REF!</definedName>
    <definedName name="BExQLE1TOW3A287TQB0AVWENT8O1" localSheetId="20" hidden="1">#REF!</definedName>
    <definedName name="BExQLE1TOW3A287TQB0AVWENT8O1" hidden="1">#REF!</definedName>
    <definedName name="BExRYOYB4A3E5F6MTROY69LR0PMG" localSheetId="20" hidden="1">#REF!</definedName>
    <definedName name="BExRYOYB4A3E5F6MTROY69LR0PMG" hidden="1">#REF!</definedName>
    <definedName name="BExRYZLA9EW71H4SXQR525S72LLP" localSheetId="20" hidden="1">#REF!</definedName>
    <definedName name="BExRYZLA9EW71H4SXQR525S72LLP" hidden="1">#REF!</definedName>
    <definedName name="BExRZ66M8G9FQ0VFP077QSZBSOA5" localSheetId="20" hidden="1">#REF!</definedName>
    <definedName name="BExRZ66M8G9FQ0VFP077QSZBSOA5" hidden="1">#REF!</definedName>
    <definedName name="BExRZ8FMQQL46I8AQWU17LRNZD5T" localSheetId="20" hidden="1">#REF!</definedName>
    <definedName name="BExRZ8FMQQL46I8AQWU17LRNZD5T" hidden="1">#REF!</definedName>
    <definedName name="BExRZIRRIXRUMZ5GOO95S7460BMP" localSheetId="20" hidden="1">#REF!</definedName>
    <definedName name="BExRZIRRIXRUMZ5GOO95S7460BMP" hidden="1">#REF!</definedName>
    <definedName name="BExRZK9RAHMM0ZLTNSK7A4LDC42D" localSheetId="20" hidden="1">#REF!</definedName>
    <definedName name="BExRZK9RAHMM0ZLTNSK7A4LDC42D" hidden="1">#REF!</definedName>
    <definedName name="BExRZOGSR69INI6GAEPHDWSNK5Q4" localSheetId="20" hidden="1">#REF!</definedName>
    <definedName name="BExRZOGSR69INI6GAEPHDWSNK5Q4" hidden="1">#REF!</definedName>
    <definedName name="BExS017FU4YOHE3YTW15EQ9ZTN1Y" localSheetId="20" hidden="1">#REF!</definedName>
    <definedName name="BExS017FU4YOHE3YTW15EQ9ZTN1Y" hidden="1">#REF!</definedName>
    <definedName name="BExS0ASQBKRTPDWFK0KUDFOS9LE5" localSheetId="20" hidden="1">#REF!</definedName>
    <definedName name="BExS0ASQBKRTPDWFK0KUDFOS9LE5" hidden="1">#REF!</definedName>
    <definedName name="BExS0GHQUF6YT0RU3TKDEO8CSJYB" localSheetId="20" hidden="1">#REF!</definedName>
    <definedName name="BExS0GHQUF6YT0RU3TKDEO8CSJYB" hidden="1">#REF!</definedName>
    <definedName name="BExS0K8IHC45I78DMZBOJ1P13KQA" localSheetId="20" hidden="1">#REF!</definedName>
    <definedName name="BExS0K8IHC45I78DMZBOJ1P13KQA" hidden="1">#REF!</definedName>
    <definedName name="BExS14X03J9K12GCDNGZI9AZKE9C" localSheetId="20" hidden="1">#REF!</definedName>
    <definedName name="BExS14X03J9K12GCDNGZI9AZKE9C" hidden="1">#REF!</definedName>
    <definedName name="BExS152B2LFCRAUHSLI5T6QRNII0" localSheetId="20" hidden="1">#REF!</definedName>
    <definedName name="BExS152B2LFCRAUHSLI5T6QRNII0" hidden="1">#REF!</definedName>
    <definedName name="BExS15IJV0WW662NXQUVT3FGP4ST" localSheetId="20" hidden="1">#REF!</definedName>
    <definedName name="BExS15IJV0WW662NXQUVT3FGP4ST" hidden="1">#REF!</definedName>
    <definedName name="BExS194110MR25BYJI3CJ2EGZ8XT" localSheetId="20" hidden="1">#REF!</definedName>
    <definedName name="BExS194110MR25BYJI3CJ2EGZ8XT" hidden="1">#REF!</definedName>
    <definedName name="BExS1BNVGNSGD4EP90QL8WXYWZ66" localSheetId="20" hidden="1">#REF!</definedName>
    <definedName name="BExS1BNVGNSGD4EP90QL8WXYWZ66" hidden="1">#REF!</definedName>
    <definedName name="BExS1UE39N6NCND7MAARSBWXS6HU" localSheetId="20" hidden="1">#REF!</definedName>
    <definedName name="BExS1UE39N6NCND7MAARSBWXS6HU" hidden="1">#REF!</definedName>
    <definedName name="BExS226HTWL5WVC76MP5A1IBI8WD" localSheetId="20" hidden="1">#REF!</definedName>
    <definedName name="BExS226HTWL5WVC76MP5A1IBI8WD" hidden="1">#REF!</definedName>
    <definedName name="BExS26OI2QNNAH2WMDD95Z400048" localSheetId="20" hidden="1">#REF!</definedName>
    <definedName name="BExS26OI2QNNAH2WMDD95Z400048" hidden="1">#REF!</definedName>
    <definedName name="BExS2DF6B4ZUF3VZLI4G6LJ3BF38" localSheetId="20" hidden="1">#REF!</definedName>
    <definedName name="BExS2DF6B4ZUF3VZLI4G6LJ3BF38" hidden="1">#REF!</definedName>
    <definedName name="BExS2QB5FS5LYTFYO4BROTWG3OV5" localSheetId="20" hidden="1">#REF!</definedName>
    <definedName name="BExS2QB5FS5LYTFYO4BROTWG3OV5" hidden="1">#REF!</definedName>
    <definedName name="BExS2TLU1HONYV6S3ZD9T12D7CIG" localSheetId="20" hidden="1">#REF!</definedName>
    <definedName name="BExS2TLU1HONYV6S3ZD9T12D7CIG" hidden="1">#REF!</definedName>
    <definedName name="BExS318UV9I2FXPQQWUKKX00QLPJ" localSheetId="20" hidden="1">#REF!</definedName>
    <definedName name="BExS318UV9I2FXPQQWUKKX00QLPJ" hidden="1">#REF!</definedName>
    <definedName name="BExS3KQ6RJB21YELK7Z4KFN2CQPS" localSheetId="20" hidden="1">#REF!</definedName>
    <definedName name="BExS3KQ6RJB21YELK7Z4KFN2CQPS" hidden="1">#REF!</definedName>
    <definedName name="BExS3LBS0SMTHALVM4NRI1BAV1NP" localSheetId="20" hidden="1">#REF!</definedName>
    <definedName name="BExS3LBS0SMTHALVM4NRI1BAV1NP" hidden="1">#REF!</definedName>
    <definedName name="BExS3MTQ75VBXDGEBURP6YT8RROE" localSheetId="20" hidden="1">#REF!</definedName>
    <definedName name="BExS3MTQ75VBXDGEBURP6YT8RROE" hidden="1">#REF!</definedName>
    <definedName name="BExS3OMGYO0DFN5186UFKEXZ2RX3" localSheetId="20" hidden="1">#REF!</definedName>
    <definedName name="BExS3OMGYO0DFN5186UFKEXZ2RX3" hidden="1">#REF!</definedName>
    <definedName name="BExS3PO59RQLS7HO1A6UIPRZX70V" localSheetId="20" hidden="1">#REF!</definedName>
    <definedName name="BExS3PO59RQLS7HO1A6UIPRZX70V" hidden="1">#REF!</definedName>
    <definedName name="BExS3SDERJ27OER67TIGOVZU13A2" localSheetId="20" hidden="1">#REF!</definedName>
    <definedName name="BExS3SDERJ27OER67TIGOVZU13A2" hidden="1">#REF!</definedName>
    <definedName name="BExS46R5WDNU5KL04FKY5LHJUCB8" localSheetId="20" hidden="1">#REF!</definedName>
    <definedName name="BExS46R5WDNU5KL04FKY5LHJUCB8" hidden="1">#REF!</definedName>
    <definedName name="BExS46WMSMYP0MQ9GHLZM5ON641L" localSheetId="20" hidden="1">#REF!</definedName>
    <definedName name="BExS46WMSMYP0MQ9GHLZM5ON641L" hidden="1">#REF!</definedName>
    <definedName name="BExS4ASWKM93XA275AXHYP8AG6SU" localSheetId="20" hidden="1">#REF!</definedName>
    <definedName name="BExS4ASWKM93XA275AXHYP8AG6SU" hidden="1">#REF!</definedName>
    <definedName name="BExS4JN3Y6SVBKILQK0R9HS45Y52" localSheetId="20" hidden="1">#REF!</definedName>
    <definedName name="BExS4JN3Y6SVBKILQK0R9HS45Y52" hidden="1">#REF!</definedName>
    <definedName name="BExS4P6S41O6Z6BED77U3GD9PNH1" localSheetId="20" hidden="1">#REF!</definedName>
    <definedName name="BExS4P6S41O6Z6BED77U3GD9PNH1" hidden="1">#REF!</definedName>
    <definedName name="BExS4WOJWBEF6OH97BLAVUD3TQ7R" localSheetId="20" hidden="1">#REF!</definedName>
    <definedName name="BExS4WOJWBEF6OH97BLAVUD3TQ7R" hidden="1">#REF!</definedName>
    <definedName name="BExS51H0N51UT0FZOPZRCF1GU063" localSheetId="20" hidden="1">#REF!</definedName>
    <definedName name="BExS51H0N51UT0FZOPZRCF1GU063" hidden="1">#REF!</definedName>
    <definedName name="BExS54X72TJFC41FJK72MLRR2OO7" localSheetId="20" hidden="1">#REF!</definedName>
    <definedName name="BExS54X72TJFC41FJK72MLRR2OO7" hidden="1">#REF!</definedName>
    <definedName name="BExS59F0PA1V2ZC7S5TN6IT41SXP" localSheetId="20" hidden="1">#REF!</definedName>
    <definedName name="BExS59F0PA1V2ZC7S5TN6IT41SXP" hidden="1">#REF!</definedName>
    <definedName name="BExS5DRER9US6NXY9ATYT41KZII3" localSheetId="20" hidden="1">#REF!</definedName>
    <definedName name="BExS5DRER9US6NXY9ATYT41KZII3" hidden="1">#REF!</definedName>
    <definedName name="BExS5L3TGB8JVW9ROYWTKYTUPW27" localSheetId="20" hidden="1">#REF!</definedName>
    <definedName name="BExS5L3TGB8JVW9ROYWTKYTUPW27" hidden="1">#REF!</definedName>
    <definedName name="BExS5UP3NQ1QY0PMIO69O2J1JRQX" localSheetId="20" hidden="1">#REF!</definedName>
    <definedName name="BExS5UP3NQ1QY0PMIO69O2J1JRQX" hidden="1">#REF!</definedName>
    <definedName name="BExS64QH0TK7BFMOHTRNM3DTXCZ5" localSheetId="9" hidden="1">'[60]10.08.2 - 2008 Expense'!#REF!</definedName>
    <definedName name="BExS64QH0TK7BFMOHTRNM3DTXCZ5" localSheetId="20" hidden="1">'[61]10.08.2 - 2008 Expense'!#REF!</definedName>
    <definedName name="BExS64QH0TK7BFMOHTRNM3DTXCZ5" hidden="1">'[61]10.08.2 - 2008 Expense'!#REF!</definedName>
    <definedName name="BExS668EZXO8KT71OK13TBL2MYVF" localSheetId="15" hidden="1">#REF!</definedName>
    <definedName name="BExS668EZXO8KT71OK13TBL2MYVF" localSheetId="16" hidden="1">#REF!</definedName>
    <definedName name="BExS668EZXO8KT71OK13TBL2MYVF" localSheetId="17" hidden="1">#REF!</definedName>
    <definedName name="BExS668EZXO8KT71OK13TBL2MYVF" localSheetId="20" hidden="1">#REF!</definedName>
    <definedName name="BExS668EZXO8KT71OK13TBL2MYVF" hidden="1">#REF!</definedName>
    <definedName name="BExS6GKQ96EHVLYWNJDWXZXUZW90" localSheetId="17" hidden="1">#REF!</definedName>
    <definedName name="BExS6GKQ96EHVLYWNJDWXZXUZW90" localSheetId="20" hidden="1">#REF!</definedName>
    <definedName name="BExS6GKQ96EHVLYWNJDWXZXUZW90" hidden="1">#REF!</definedName>
    <definedName name="BExS6ITKSZFRR01YD5B0F676SYN7" localSheetId="17" hidden="1">#REF!</definedName>
    <definedName name="BExS6ITKSZFRR01YD5B0F676SYN7" localSheetId="20" hidden="1">#REF!</definedName>
    <definedName name="BExS6ITKSZFRR01YD5B0F676SYN7" hidden="1">#REF!</definedName>
    <definedName name="BExS6M4AG8VGSMFGJXMMJ6YYATZI" localSheetId="9" hidden="1">'[60]10.08.5 - 2008 Capital - TDBU'!#REF!</definedName>
    <definedName name="BExS6M4AG8VGSMFGJXMMJ6YYATZI" localSheetId="17" hidden="1">'[61]10.08.5 - 2008 Capital - TDBU'!#REF!</definedName>
    <definedName name="BExS6M4AG8VGSMFGJXMMJ6YYATZI" localSheetId="20" hidden="1">'[61]10.08.5 - 2008 Capital - TDBU'!#REF!</definedName>
    <definedName name="BExS6M4AG8VGSMFGJXMMJ6YYATZI" hidden="1">'[61]10.08.5 - 2008 Capital - TDBU'!#REF!</definedName>
    <definedName name="BExS6N0LI574IAC89EFW6CLTCQ33" localSheetId="15" hidden="1">#REF!</definedName>
    <definedName name="BExS6N0LI574IAC89EFW6CLTCQ33" localSheetId="16" hidden="1">#REF!</definedName>
    <definedName name="BExS6N0LI574IAC89EFW6CLTCQ33" localSheetId="17" hidden="1">#REF!</definedName>
    <definedName name="BExS6N0LI574IAC89EFW6CLTCQ33" localSheetId="20" hidden="1">#REF!</definedName>
    <definedName name="BExS6N0LI574IAC89EFW6CLTCQ33" hidden="1">#REF!</definedName>
    <definedName name="BExS6WRDBF3ST86ZOBBUL3GTCR11" localSheetId="17" hidden="1">#REF!</definedName>
    <definedName name="BExS6WRDBF3ST86ZOBBUL3GTCR11" localSheetId="20" hidden="1">#REF!</definedName>
    <definedName name="BExS6WRDBF3ST86ZOBBUL3GTCR11" hidden="1">#REF!</definedName>
    <definedName name="BExS6XNRKR0C3MTA0LV5B60UB908" localSheetId="17" hidden="1">#REF!</definedName>
    <definedName name="BExS6XNRKR0C3MTA0LV5B60UB908" localSheetId="20" hidden="1">#REF!</definedName>
    <definedName name="BExS6XNRKR0C3MTA0LV5B60UB908" hidden="1">#REF!</definedName>
    <definedName name="BExS743NAKMEAA4255AJCZWPVQD5" localSheetId="20" hidden="1">#REF!</definedName>
    <definedName name="BExS743NAKMEAA4255AJCZWPVQD5" hidden="1">#REF!</definedName>
    <definedName name="BExS7EQLZPAVX5ZPW27ZJHFHXJWR" localSheetId="20" hidden="1">#REF!</definedName>
    <definedName name="BExS7EQLZPAVX5ZPW27ZJHFHXJWR" hidden="1">#REF!</definedName>
    <definedName name="BExS7J348DNX760P5D4N9N72C1H1" localSheetId="20" hidden="1">#REF!</definedName>
    <definedName name="BExS7J348DNX760P5D4N9N72C1H1" hidden="1">#REF!</definedName>
    <definedName name="BExS7OMMB9XYX3CR9NYR0OI0B6YV" localSheetId="20" hidden="1">#REF!</definedName>
    <definedName name="BExS7OMMB9XYX3CR9NYR0OI0B6YV" hidden="1">#REF!</definedName>
    <definedName name="BExS7TKQYLRZGM93UY3ZJZJBQNFJ" localSheetId="20" hidden="1">#REF!</definedName>
    <definedName name="BExS7TKQYLRZGM93UY3ZJZJBQNFJ" hidden="1">#REF!</definedName>
    <definedName name="BExS7Y2LNGVHSIBKC7C3R6X4LDR6" localSheetId="20" hidden="1">#REF!</definedName>
    <definedName name="BExS7Y2LNGVHSIBKC7C3R6X4LDR6" hidden="1">#REF!</definedName>
    <definedName name="BExS81TE0EY44Y3W2M4Z4MGNP5OM" localSheetId="20" hidden="1">#REF!</definedName>
    <definedName name="BExS81TE0EY44Y3W2M4Z4MGNP5OM" hidden="1">#REF!</definedName>
    <definedName name="BExS81YPDZDVJJVS15HV2HDXAC3Y" localSheetId="20" hidden="1">#REF!</definedName>
    <definedName name="BExS81YPDZDVJJVS15HV2HDXAC3Y" hidden="1">#REF!</definedName>
    <definedName name="BExS82PRVNUTEKQZS56YT2DVF6C2" localSheetId="20" hidden="1">#REF!</definedName>
    <definedName name="BExS82PRVNUTEKQZS56YT2DVF6C2" hidden="1">#REF!</definedName>
    <definedName name="BExS8BPG5A0GR5AO1U951NDGGR0L" localSheetId="20" hidden="1">#REF!</definedName>
    <definedName name="BExS8BPG5A0GR5AO1U951NDGGR0L" hidden="1">#REF!</definedName>
    <definedName name="BExS8GSUS17UY50TEM2AWF36BR9Z" localSheetId="20" hidden="1">#REF!</definedName>
    <definedName name="BExS8GSUS17UY50TEM2AWF36BR9Z" hidden="1">#REF!</definedName>
    <definedName name="BExS8HJRBVG0XI6PWA9KTMJZMQXK" localSheetId="20" hidden="1">#REF!</definedName>
    <definedName name="BExS8HJRBVG0XI6PWA9KTMJZMQXK" hidden="1">#REF!</definedName>
    <definedName name="BExS8PN4E1L5NH0OOKX0SGAV052X" localSheetId="20" hidden="1">#REF!</definedName>
    <definedName name="BExS8PN4E1L5NH0OOKX0SGAV052X" hidden="1">#REF!</definedName>
    <definedName name="BExS8R51C8RM2FS6V6IRTYO9GA4A" localSheetId="20" hidden="1">#REF!</definedName>
    <definedName name="BExS8R51C8RM2FS6V6IRTYO9GA4A" hidden="1">#REF!</definedName>
    <definedName name="BExS8WDX408F60MH1X9B9UZ2H4R7" localSheetId="20" hidden="1">#REF!</definedName>
    <definedName name="BExS8WDX408F60MH1X9B9UZ2H4R7" hidden="1">#REF!</definedName>
    <definedName name="BExS8Z2W2QEC3MH0BZIYLDFQNUIP" localSheetId="20" hidden="1">#REF!</definedName>
    <definedName name="BExS8Z2W2QEC3MH0BZIYLDFQNUIP" hidden="1">#REF!</definedName>
    <definedName name="BExS8Z8DJ9GSBTJQBINLMFIRTKJ2" localSheetId="20" hidden="1">#REF!</definedName>
    <definedName name="BExS8Z8DJ9GSBTJQBINLMFIRTKJ2" hidden="1">#REF!</definedName>
    <definedName name="BExS92DKGRFFCIA9C0IXDOLO57EP" localSheetId="20" hidden="1">#REF!</definedName>
    <definedName name="BExS92DKGRFFCIA9C0IXDOLO57EP" hidden="1">#REF!</definedName>
    <definedName name="BExS95DMT99CLDFYVR0MMS5QFQ4O" localSheetId="20" hidden="1">#REF!</definedName>
    <definedName name="BExS95DMT99CLDFYVR0MMS5QFQ4O" hidden="1">#REF!</definedName>
    <definedName name="BExS98OB4321YCHLCQ022PXKTT2W" localSheetId="20" hidden="1">#REF!</definedName>
    <definedName name="BExS98OB4321YCHLCQ022PXKTT2W" hidden="1">#REF!</definedName>
    <definedName name="BExS9C9N8GFISC6HUERJ0EI06GB2" localSheetId="20" hidden="1">#REF!</definedName>
    <definedName name="BExS9C9N8GFISC6HUERJ0EI06GB2" hidden="1">#REF!</definedName>
    <definedName name="BExS9DX13CACP3J8JDREK30JB1SQ" localSheetId="20" hidden="1">#REF!</definedName>
    <definedName name="BExS9DX13CACP3J8JDREK30JB1SQ" hidden="1">#REF!</definedName>
    <definedName name="BExS9FPRS2KRRCS33SE6WFNF5GYL" localSheetId="20" hidden="1">#REF!</definedName>
    <definedName name="BExS9FPRS2KRRCS33SE6WFNF5GYL" hidden="1">#REF!</definedName>
    <definedName name="BExS9MWR7YEFZL0UO24FU8UDGAXH" localSheetId="20" hidden="1">#REF!</definedName>
    <definedName name="BExS9MWR7YEFZL0UO24FU8UDGAXH" hidden="1">#REF!</definedName>
    <definedName name="BExS9WI0A6PSEB8N9GPXF2Z7MWHM" localSheetId="20" hidden="1">#REF!</definedName>
    <definedName name="BExS9WI0A6PSEB8N9GPXF2Z7MWHM" hidden="1">#REF!</definedName>
    <definedName name="BExSA5HP306TN9XJS0TU619DLRR7" localSheetId="20" hidden="1">#REF!</definedName>
    <definedName name="BExSA5HP306TN9XJS0TU619DLRR7" hidden="1">#REF!</definedName>
    <definedName name="BExSA6U57AKWU3K9W6DLF75569X0" localSheetId="20" hidden="1">#REF!</definedName>
    <definedName name="BExSA6U57AKWU3K9W6DLF75569X0" hidden="1">#REF!</definedName>
    <definedName name="BExSA8HLXG7TQJAREJXZWXCKKLYT" localSheetId="20" hidden="1">#REF!</definedName>
    <definedName name="BExSA8HLXG7TQJAREJXZWXCKKLYT" hidden="1">#REF!</definedName>
    <definedName name="BExSAAVWQOOIA6B3JHQVGP08HFEM" localSheetId="20" hidden="1">#REF!</definedName>
    <definedName name="BExSAAVWQOOIA6B3JHQVGP08HFEM" hidden="1">#REF!</definedName>
    <definedName name="BExSAFJ3IICU2M7QPVE4ARYMXZKX" localSheetId="20" hidden="1">#REF!</definedName>
    <definedName name="BExSAFJ3IICU2M7QPVE4ARYMXZKX" hidden="1">#REF!</definedName>
    <definedName name="BExSAH6ID8OHX379UXVNGFO8J6KQ" localSheetId="20" hidden="1">#REF!</definedName>
    <definedName name="BExSAH6ID8OHX379UXVNGFO8J6KQ" hidden="1">#REF!</definedName>
    <definedName name="BExSAQBHIXGQRNIRGCJMBXUPCZQA" localSheetId="20" hidden="1">#REF!</definedName>
    <definedName name="BExSAQBHIXGQRNIRGCJMBXUPCZQA" hidden="1">#REF!</definedName>
    <definedName name="BExSAUTCT4P7JP57NOR9MTX33QJZ" localSheetId="20" hidden="1">#REF!</definedName>
    <definedName name="BExSAUTCT4P7JP57NOR9MTX33QJZ" hidden="1">#REF!</definedName>
    <definedName name="BExSAY9CA9TFXQ9M9FBJRGJO9T9E" localSheetId="20" hidden="1">#REF!</definedName>
    <definedName name="BExSAY9CA9TFXQ9M9FBJRGJO9T9E" hidden="1">#REF!</definedName>
    <definedName name="BExSB3CYILY5VM7EWWCYC2RHW5GS" localSheetId="9" hidden="1">'[60]10.08.3 - 2008 Expense - TDBU'!#REF!</definedName>
    <definedName name="BExSB3CYILY5VM7EWWCYC2RHW5GS" localSheetId="20" hidden="1">'[61]10.08.3 - 2008 Expense - TDBU'!#REF!</definedName>
    <definedName name="BExSB3CYILY5VM7EWWCYC2RHW5GS" hidden="1">'[61]10.08.3 - 2008 Expense - TDBU'!#REF!</definedName>
    <definedName name="BExSB4JYKQ3MINI7RAYK5M8BLJDC" localSheetId="15" hidden="1">#REF!</definedName>
    <definedName name="BExSB4JYKQ3MINI7RAYK5M8BLJDC" localSheetId="16" hidden="1">#REF!</definedName>
    <definedName name="BExSB4JYKQ3MINI7RAYK5M8BLJDC" localSheetId="17" hidden="1">#REF!</definedName>
    <definedName name="BExSB4JYKQ3MINI7RAYK5M8BLJDC" localSheetId="20" hidden="1">#REF!</definedName>
    <definedName name="BExSB4JYKQ3MINI7RAYK5M8BLJDC" hidden="1">#REF!</definedName>
    <definedName name="BExSB6NLRVUI2GHH9VI5V6MY8ZL7" localSheetId="17" hidden="1">#REF!</definedName>
    <definedName name="BExSB6NLRVUI2GHH9VI5V6MY8ZL7" localSheetId="20" hidden="1">#REF!</definedName>
    <definedName name="BExSB6NLRVUI2GHH9VI5V6MY8ZL7" hidden="1">#REF!</definedName>
    <definedName name="BExSBMOS41ZRLWYLOU29V6Y7YORR" localSheetId="17" hidden="1">#REF!</definedName>
    <definedName name="BExSBMOS41ZRLWYLOU29V6Y7YORR" localSheetId="20" hidden="1">#REF!</definedName>
    <definedName name="BExSBMOS41ZRLWYLOU29V6Y7YORR" hidden="1">#REF!</definedName>
    <definedName name="BExSBRBXXQMBU1TYDW1BXTEVEPRU" localSheetId="20" hidden="1">#REF!</definedName>
    <definedName name="BExSBRBXXQMBU1TYDW1BXTEVEPRU" hidden="1">#REF!</definedName>
    <definedName name="BExSC54998WTZ21DSL0R8UN0Y9JH" localSheetId="20" hidden="1">#REF!</definedName>
    <definedName name="BExSC54998WTZ21DSL0R8UN0Y9JH" hidden="1">#REF!</definedName>
    <definedName name="BExSC60N7WR9PJSNC9B7ORCX9NGY" localSheetId="20" hidden="1">#REF!</definedName>
    <definedName name="BExSC60N7WR9PJSNC9B7ORCX9NGY" hidden="1">#REF!</definedName>
    <definedName name="BExSCE99EZTILTTCE4NJJF96OYYM" localSheetId="20" hidden="1">#REF!</definedName>
    <definedName name="BExSCE99EZTILTTCE4NJJF96OYYM" hidden="1">#REF!</definedName>
    <definedName name="BExSCHUQZ2HFEWS54X67DIS8OSXZ" localSheetId="20" hidden="1">#REF!</definedName>
    <definedName name="BExSCHUQZ2HFEWS54X67DIS8OSXZ" hidden="1">#REF!</definedName>
    <definedName name="BExSCOG41SKKG4GYU76WRWW1CTE6" localSheetId="20" hidden="1">#REF!</definedName>
    <definedName name="BExSCOG41SKKG4GYU76WRWW1CTE6" hidden="1">#REF!</definedName>
    <definedName name="BExSCPN9MLJYMCCD3AD6AGFMBBGA" localSheetId="20" hidden="1">#REF!</definedName>
    <definedName name="BExSCPN9MLJYMCCD3AD6AGFMBBGA" hidden="1">#REF!</definedName>
    <definedName name="BExSCVC9P86YVFMRKKUVRV29MZXZ" localSheetId="20" hidden="1">#REF!</definedName>
    <definedName name="BExSCVC9P86YVFMRKKUVRV29MZXZ" hidden="1">#REF!</definedName>
    <definedName name="BExSD233CH4MU9ZMGNRF97ZV7KWU" localSheetId="20" hidden="1">#REF!</definedName>
    <definedName name="BExSD233CH4MU9ZMGNRF97ZV7KWU" hidden="1">#REF!</definedName>
    <definedName name="BExSD2U0F3BN6IN9N4R2DTTJG15H" localSheetId="20" hidden="1">#REF!</definedName>
    <definedName name="BExSD2U0F3BN6IN9N4R2DTTJG15H" hidden="1">#REF!</definedName>
    <definedName name="BExSD6A6NY15YSMFH51ST6XJY429" localSheetId="20" hidden="1">#REF!</definedName>
    <definedName name="BExSD6A6NY15YSMFH51ST6XJY429" hidden="1">#REF!</definedName>
    <definedName name="BExSD9VH6PF6RQ135VOEE08YXPAW" localSheetId="20" hidden="1">#REF!</definedName>
    <definedName name="BExSD9VH6PF6RQ135VOEE08YXPAW" hidden="1">#REF!</definedName>
    <definedName name="BExSDP5Y04WWMX2WWRITWOX8R5I9" localSheetId="20" hidden="1">#REF!</definedName>
    <definedName name="BExSDP5Y04WWMX2WWRITWOX8R5I9" hidden="1">#REF!</definedName>
    <definedName name="BExSDSB5WUA2A09DZ1ZPZH3J8VFL" localSheetId="20" hidden="1">#REF!</definedName>
    <definedName name="BExSDSB5WUA2A09DZ1ZPZH3J8VFL" hidden="1">#REF!</definedName>
    <definedName name="BExSDSGM203BJTNS9MKCBX453HMD" localSheetId="20" hidden="1">#REF!</definedName>
    <definedName name="BExSDSGM203BJTNS9MKCBX453HMD" hidden="1">#REF!</definedName>
    <definedName name="BExSDT20XUFXTDM37M148AXAP7HN" localSheetId="20" hidden="1">#REF!</definedName>
    <definedName name="BExSDT20XUFXTDM37M148AXAP7HN" hidden="1">#REF!</definedName>
    <definedName name="BExSEEHK1VLWD7JBV9SVVVIKQZ3I" localSheetId="20" hidden="1">#REF!</definedName>
    <definedName name="BExSEEHK1VLWD7JBV9SVVVIKQZ3I" hidden="1">#REF!</definedName>
    <definedName name="BExSEJKZLX37P3V33TRTFJ30BFRK" localSheetId="20" hidden="1">#REF!</definedName>
    <definedName name="BExSEJKZLX37P3V33TRTFJ30BFRK" hidden="1">#REF!</definedName>
    <definedName name="BExSENBSLP026IKXG2AS0SKST99F" localSheetId="20" hidden="1">#REF!</definedName>
    <definedName name="BExSENBSLP026IKXG2AS0SKST99F" hidden="1">#REF!</definedName>
    <definedName name="BExSEP9UVOAI6TMXKNK587PQ3328" localSheetId="20" hidden="1">#REF!</definedName>
    <definedName name="BExSEP9UVOAI6TMXKNK587PQ3328" hidden="1">#REF!</definedName>
    <definedName name="BExSERZ34ETZF8OI93MYIVZX4RDV" localSheetId="20" hidden="1">#REF!</definedName>
    <definedName name="BExSERZ34ETZF8OI93MYIVZX4RDV" hidden="1">#REF!</definedName>
    <definedName name="BExSF07QFLZCO4P6K6QF05XG7PH1" localSheetId="20" hidden="1">#REF!</definedName>
    <definedName name="BExSF07QFLZCO4P6K6QF05XG7PH1" hidden="1">#REF!</definedName>
    <definedName name="BExSF85QVM8XVOYH429ITJC8TA5Q" localSheetId="20" hidden="1">#REF!</definedName>
    <definedName name="BExSF85QVM8XVOYH429ITJC8TA5Q" hidden="1">#REF!</definedName>
    <definedName name="BExSFELNPJYUZX393PKWKNNZYV1N" localSheetId="20" hidden="1">#REF!</definedName>
    <definedName name="BExSFELNPJYUZX393PKWKNNZYV1N" hidden="1">#REF!</definedName>
    <definedName name="BExSFHAQ0VN5PU9GULAPYTQ4HKW8" localSheetId="20" hidden="1">#REF!</definedName>
    <definedName name="BExSFHAQ0VN5PU9GULAPYTQ4HKW8" hidden="1">#REF!</definedName>
    <definedName name="BExSFIY63CMZLHHLQETZ2HFOHW52" localSheetId="20" hidden="1">#REF!</definedName>
    <definedName name="BExSFIY63CMZLHHLQETZ2HFOHW52" hidden="1">#REF!</definedName>
    <definedName name="BExSFJ8ZAGQ63A4MVMZRQWLVRGQ5" localSheetId="20" hidden="1">#REF!</definedName>
    <definedName name="BExSFJ8ZAGQ63A4MVMZRQWLVRGQ5" hidden="1">#REF!</definedName>
    <definedName name="BExSFKQRST2S9KXWWLCXYLKSF4G1" localSheetId="20" hidden="1">#REF!</definedName>
    <definedName name="BExSFKQRST2S9KXWWLCXYLKSF4G1" hidden="1">#REF!</definedName>
    <definedName name="BExSFLHT3DWP12GA4DDKMCK3E4F9" localSheetId="9" hidden="1">'[60]10.08.2 - 2008 Expense'!#REF!</definedName>
    <definedName name="BExSFLHT3DWP12GA4DDKMCK3E4F9" localSheetId="20" hidden="1">'[61]10.08.2 - 2008 Expense'!#REF!</definedName>
    <definedName name="BExSFLHT3DWP12GA4DDKMCK3E4F9" hidden="1">'[61]10.08.2 - 2008 Expense'!#REF!</definedName>
    <definedName name="BExSFYDRRTAZVPXRWUF5PDQ97WFF" localSheetId="15" hidden="1">#REF!</definedName>
    <definedName name="BExSFYDRRTAZVPXRWUF5PDQ97WFF" localSheetId="16" hidden="1">#REF!</definedName>
    <definedName name="BExSFYDRRTAZVPXRWUF5PDQ97WFF" localSheetId="17" hidden="1">#REF!</definedName>
    <definedName name="BExSFYDRRTAZVPXRWUF5PDQ97WFF" localSheetId="20" hidden="1">#REF!</definedName>
    <definedName name="BExSFYDRRTAZVPXRWUF5PDQ97WFF" hidden="1">#REF!</definedName>
    <definedName name="BExSFZVPFTXA3F0IJ2NGH1GXX9R7" localSheetId="17" hidden="1">#REF!</definedName>
    <definedName name="BExSFZVPFTXA3F0IJ2NGH1GXX9R7" localSheetId="20" hidden="1">#REF!</definedName>
    <definedName name="BExSFZVPFTXA3F0IJ2NGH1GXX9R7" hidden="1">#REF!</definedName>
    <definedName name="BExSG90Q4ZUU2IPGDYOM169NJV9S" localSheetId="17" hidden="1">#REF!</definedName>
    <definedName name="BExSG90Q4ZUU2IPGDYOM169NJV9S" localSheetId="20" hidden="1">#REF!</definedName>
    <definedName name="BExSG90Q4ZUU2IPGDYOM169NJV9S" hidden="1">#REF!</definedName>
    <definedName name="BExSG9X3DU845PNXYJGGLBQY2UHG" localSheetId="20" hidden="1">#REF!</definedName>
    <definedName name="BExSG9X3DU845PNXYJGGLBQY2UHG" hidden="1">#REF!</definedName>
    <definedName name="BExSGE45J27MDUUNXW7Z8Q33UAON" localSheetId="20" hidden="1">#REF!</definedName>
    <definedName name="BExSGE45J27MDUUNXW7Z8Q33UAON" hidden="1">#REF!</definedName>
    <definedName name="BExSGE9LY91Q0URHB4YAMX0UAMYI" localSheetId="20" hidden="1">#REF!</definedName>
    <definedName name="BExSGE9LY91Q0URHB4YAMX0UAMYI" hidden="1">#REF!</definedName>
    <definedName name="BExSGEPODWLV8HDBVY76N01S70YZ" localSheetId="20" hidden="1">#REF!</definedName>
    <definedName name="BExSGEPODWLV8HDBVY76N01S70YZ" hidden="1">#REF!</definedName>
    <definedName name="BExSGLB2URTLBCKBB4Y885W925F2" localSheetId="20" hidden="1">#REF!</definedName>
    <definedName name="BExSGLB2URTLBCKBB4Y885W925F2" hidden="1">#REF!</definedName>
    <definedName name="BExSGOAYG73SFWOPAQV80P710GID" localSheetId="20" hidden="1">#REF!</definedName>
    <definedName name="BExSGOAYG73SFWOPAQV80P710GID" hidden="1">#REF!</definedName>
    <definedName name="BExSGOWJHRW7FWKLO2EHUOOGHNAF" localSheetId="20" hidden="1">#REF!</definedName>
    <definedName name="BExSGOWJHRW7FWKLO2EHUOOGHNAF" hidden="1">#REF!</definedName>
    <definedName name="BExSGOWJTAP41ZV5Q23H7MI9C76W" localSheetId="20" hidden="1">#REF!</definedName>
    <definedName name="BExSGOWJTAP41ZV5Q23H7MI9C76W" hidden="1">#REF!</definedName>
    <definedName name="BExSGP7BU5UM9A7AOHIGT50GZN74" localSheetId="9" hidden="1">'[60]10.08.2 - 2008 Expense'!#REF!</definedName>
    <definedName name="BExSGP7BU5UM9A7AOHIGT50GZN74" localSheetId="20" hidden="1">'[61]10.08.2 - 2008 Expense'!#REF!</definedName>
    <definedName name="BExSGP7BU5UM9A7AOHIGT50GZN74" hidden="1">'[61]10.08.2 - 2008 Expense'!#REF!</definedName>
    <definedName name="BExSGR5JQVX2HQ0PKCGZNSSUM1RV" localSheetId="15" hidden="1">#REF!</definedName>
    <definedName name="BExSGR5JQVX2HQ0PKCGZNSSUM1RV" localSheetId="16" hidden="1">#REF!</definedName>
    <definedName name="BExSGR5JQVX2HQ0PKCGZNSSUM1RV" localSheetId="17" hidden="1">#REF!</definedName>
    <definedName name="BExSGR5JQVX2HQ0PKCGZNSSUM1RV" localSheetId="20" hidden="1">#REF!</definedName>
    <definedName name="BExSGR5JQVX2HQ0PKCGZNSSUM1RV" hidden="1">#REF!</definedName>
    <definedName name="BExSGVHX69GJZHD99DKE4RZ042B1" localSheetId="17" hidden="1">#REF!</definedName>
    <definedName name="BExSGVHX69GJZHD99DKE4RZ042B1" localSheetId="20" hidden="1">#REF!</definedName>
    <definedName name="BExSGVHX69GJZHD99DKE4RZ042B1" hidden="1">#REF!</definedName>
    <definedName name="BExSGZJO4J4ZO04E2N2ECVYS9DEZ" localSheetId="17" hidden="1">#REF!</definedName>
    <definedName name="BExSGZJO4J4ZO04E2N2ECVYS9DEZ" localSheetId="20" hidden="1">#REF!</definedName>
    <definedName name="BExSGZJO4J4ZO04E2N2ECVYS9DEZ" hidden="1">#REF!</definedName>
    <definedName name="BExSHAHFHS7MMNJR8JPVABRGBVIT" localSheetId="20" hidden="1">#REF!</definedName>
    <definedName name="BExSHAHFHS7MMNJR8JPVABRGBVIT" hidden="1">#REF!</definedName>
    <definedName name="BExSHFA0PJ5TS0LF5C5VDPKMSUP8" localSheetId="20" hidden="1">#REF!</definedName>
    <definedName name="BExSHFA0PJ5TS0LF5C5VDPKMSUP8" hidden="1">#REF!</definedName>
    <definedName name="BExSHGH88QZWW4RNAX4YKAZ5JEBL" localSheetId="20" hidden="1">#REF!</definedName>
    <definedName name="BExSHGH88QZWW4RNAX4YKAZ5JEBL" hidden="1">#REF!</definedName>
    <definedName name="BExSHOKK1OO3CX9Z28C58E5J1D9W" localSheetId="20" hidden="1">#REF!</definedName>
    <definedName name="BExSHOKK1OO3CX9Z28C58E5J1D9W" hidden="1">#REF!</definedName>
    <definedName name="BExSHQD8KYLTQGDXIRKCHQQ7MKIH" localSheetId="20" hidden="1">#REF!</definedName>
    <definedName name="BExSHQD8KYLTQGDXIRKCHQQ7MKIH" hidden="1">#REF!</definedName>
    <definedName name="BExSHVGPIAHXI97UBLI9G4I4M29F" localSheetId="20" hidden="1">#REF!</definedName>
    <definedName name="BExSHVGPIAHXI97UBLI9G4I4M29F" hidden="1">#REF!</definedName>
    <definedName name="BExSHVRHZDFJHSWEWWYO8PK8UC27" localSheetId="20" hidden="1">#REF!</definedName>
    <definedName name="BExSHVRHZDFJHSWEWWYO8PK8UC27" hidden="1">#REF!</definedName>
    <definedName name="BExSI0K2YL3HTCQAD8A7TR4QCUR6" localSheetId="20" hidden="1">#REF!</definedName>
    <definedName name="BExSI0K2YL3HTCQAD8A7TR4QCUR6" hidden="1">#REF!</definedName>
    <definedName name="BExSIFUDNRWXWIWNGCCFOOD8WIAZ" localSheetId="20" hidden="1">#REF!</definedName>
    <definedName name="BExSIFUDNRWXWIWNGCCFOOD8WIAZ" hidden="1">#REF!</definedName>
    <definedName name="BExTTWD2PGX3Y9FR5F2MRNLY1DIY" localSheetId="20" hidden="1">#REF!</definedName>
    <definedName name="BExTTWD2PGX3Y9FR5F2MRNLY1DIY" hidden="1">#REF!</definedName>
    <definedName name="BExTTZNS2PBCR93C9IUW49UZ4I6T" localSheetId="20" hidden="1">#REF!</definedName>
    <definedName name="BExTTZNS2PBCR93C9IUW49UZ4I6T" hidden="1">#REF!</definedName>
    <definedName name="BExTU2YFQ25JQ6MEMRHHN66VLTPJ" localSheetId="20" hidden="1">#REF!</definedName>
    <definedName name="BExTU2YFQ25JQ6MEMRHHN66VLTPJ" hidden="1">#REF!</definedName>
    <definedName name="BExTU75IOII1V5O0C9X2VAYYVJUG" localSheetId="20" hidden="1">#REF!</definedName>
    <definedName name="BExTU75IOII1V5O0C9X2VAYYVJUG" hidden="1">#REF!</definedName>
    <definedName name="BExTUA5F7V4LUIIAM17J3A8XF3JE" localSheetId="20" hidden="1">#REF!</definedName>
    <definedName name="BExTUA5F7V4LUIIAM17J3A8XF3JE" hidden="1">#REF!</definedName>
    <definedName name="BExTUJ53ANGZ3H1KDK4CR4Q0OD6P" localSheetId="20" hidden="1">#REF!</definedName>
    <definedName name="BExTUJ53ANGZ3H1KDK4CR4Q0OD6P" hidden="1">#REF!</definedName>
    <definedName name="BExTUKXSZBM7C57G6NGLWGU4WOHY" localSheetId="20" hidden="1">#REF!</definedName>
    <definedName name="BExTUKXSZBM7C57G6NGLWGU4WOHY" hidden="1">#REF!</definedName>
    <definedName name="BExTUSQCFFYZCDNHWHADBC2E1ZP1" localSheetId="20" hidden="1">#REF!</definedName>
    <definedName name="BExTUSQCFFYZCDNHWHADBC2E1ZP1" hidden="1">#REF!</definedName>
    <definedName name="BExTUVFGOJEYS28JURA5KHQFDU5J" localSheetId="20" hidden="1">#REF!</definedName>
    <definedName name="BExTUVFGOJEYS28JURA5KHQFDU5J" hidden="1">#REF!</definedName>
    <definedName name="BExTUW10U40QCYGHM5NJ3YR1O5SP" localSheetId="20" hidden="1">#REF!</definedName>
    <definedName name="BExTUW10U40QCYGHM5NJ3YR1O5SP" hidden="1">#REF!</definedName>
    <definedName name="BExTUWXFQHINU66YG82BI20ATMB5" localSheetId="20" hidden="1">#REF!</definedName>
    <definedName name="BExTUWXFQHINU66YG82BI20ATMB5" hidden="1">#REF!</definedName>
    <definedName name="BExTUY9WNSJ91GV8CP0SKJTEIV82" localSheetId="9" hidden="1">[62]Table!#REF!</definedName>
    <definedName name="BExTUY9WNSJ91GV8CP0SKJTEIV82" localSheetId="20" hidden="1">[63]Table!#REF!</definedName>
    <definedName name="BExTUY9WNSJ91GV8CP0SKJTEIV82" hidden="1">[63]Table!#REF!</definedName>
    <definedName name="BExTV67VIM8PV6KO253M4DUBJQLC" localSheetId="15" hidden="1">#REF!</definedName>
    <definedName name="BExTV67VIM8PV6KO253M4DUBJQLC" localSheetId="16" hidden="1">#REF!</definedName>
    <definedName name="BExTV67VIM8PV6KO253M4DUBJQLC" localSheetId="17" hidden="1">#REF!</definedName>
    <definedName name="BExTV67VIM8PV6KO253M4DUBJQLC" localSheetId="20" hidden="1">#REF!</definedName>
    <definedName name="BExTV67VIM8PV6KO253M4DUBJQLC" hidden="1">#REF!</definedName>
    <definedName name="BExTVELZCF2YA5L6F23BYZZR6WHF" localSheetId="17" hidden="1">#REF!</definedName>
    <definedName name="BExTVELZCF2YA5L6F23BYZZR6WHF" localSheetId="20" hidden="1">#REF!</definedName>
    <definedName name="BExTVELZCF2YA5L6F23BYZZR6WHF" hidden="1">#REF!</definedName>
    <definedName name="BExTVGPIQZ99YFXUC8OONUX5BD42" localSheetId="17" hidden="1">#REF!</definedName>
    <definedName name="BExTVGPIQZ99YFXUC8OONUX5BD42" localSheetId="20" hidden="1">#REF!</definedName>
    <definedName name="BExTVGPIQZ99YFXUC8OONUX5BD42" hidden="1">#REF!</definedName>
    <definedName name="BExTVLNG9KX2WVJZRHW6SQVAV80G" localSheetId="20" hidden="1">#REF!</definedName>
    <definedName name="BExTVLNG9KX2WVJZRHW6SQVAV80G" hidden="1">#REF!</definedName>
    <definedName name="BExTVOSUIF74AWLLP1Y2PW2T8R4L" localSheetId="20" hidden="1">#REF!</definedName>
    <definedName name="BExTVOSUIF74AWLLP1Y2PW2T8R4L" hidden="1">#REF!</definedName>
    <definedName name="BExTVYE49EIPTW7ZG5F30RHCYXWI" localSheetId="20" hidden="1">#REF!</definedName>
    <definedName name="BExTVYE49EIPTW7ZG5F30RHCYXWI" hidden="1">#REF!</definedName>
    <definedName name="BExTVZQLP9VFLEYQ9280W13X7E8K" localSheetId="20" hidden="1">#REF!</definedName>
    <definedName name="BExTVZQLP9VFLEYQ9280W13X7E8K" hidden="1">#REF!</definedName>
    <definedName name="BExTW4U1EFP1ZS3Q099D6OFYZ4PO" localSheetId="20" hidden="1">#REF!</definedName>
    <definedName name="BExTW4U1EFP1ZS3Q099D6OFYZ4PO" hidden="1">#REF!</definedName>
    <definedName name="BExTWB4LA1PODQOH4LDTHQKBN16K" localSheetId="20" hidden="1">#REF!</definedName>
    <definedName name="BExTWB4LA1PODQOH4LDTHQKBN16K" hidden="1">#REF!</definedName>
    <definedName name="BExTWEQ3PHIFDCWHG4QVX0626J8L" localSheetId="20" hidden="1">#REF!</definedName>
    <definedName name="BExTWEQ3PHIFDCWHG4QVX0626J8L" hidden="1">#REF!</definedName>
    <definedName name="BExTWFMEUL2NCM0LIAELE18IZ3TQ" localSheetId="20" hidden="1">#REF!</definedName>
    <definedName name="BExTWFMEUL2NCM0LIAELE18IZ3TQ" hidden="1">#REF!</definedName>
    <definedName name="BExTWH9QHMKXVF1R0QG6TJ2154QV" localSheetId="20" hidden="1">#REF!</definedName>
    <definedName name="BExTWH9QHMKXVF1R0QG6TJ2154QV" hidden="1">#REF!</definedName>
    <definedName name="BExTWHVADLJCCNEWMD928MM0SUBX" localSheetId="20" hidden="1">#REF!</definedName>
    <definedName name="BExTWHVADLJCCNEWMD928MM0SUBX" hidden="1">#REF!</definedName>
    <definedName name="BExTWI0Q8AWXUA3ZN7I5V3QK2KM1" localSheetId="20" hidden="1">#REF!</definedName>
    <definedName name="BExTWI0Q8AWXUA3ZN7I5V3QK2KM1" hidden="1">#REF!</definedName>
    <definedName name="BExTWJTIA3WUW1PUWXAOP9O8NKLZ" localSheetId="20" hidden="1">#REF!</definedName>
    <definedName name="BExTWJTIA3WUW1PUWXAOP9O8NKLZ" hidden="1">#REF!</definedName>
    <definedName name="BExTWP7ODVVVOXUAS0T4KNY9E7XN" localSheetId="20" hidden="1">#REF!</definedName>
    <definedName name="BExTWP7ODVVVOXUAS0T4KNY9E7XN" hidden="1">#REF!</definedName>
    <definedName name="BExTWTEREH1W943SZJSXS6AZCXLO" localSheetId="20" hidden="1">#REF!</definedName>
    <definedName name="BExTWTEREH1W943SZJSXS6AZCXLO" hidden="1">#REF!</definedName>
    <definedName name="BExTWW95OX07FNA01WF5MSSSFQLX" localSheetId="20" hidden="1">#REF!</definedName>
    <definedName name="BExTWW95OX07FNA01WF5MSSSFQLX" hidden="1">#REF!</definedName>
    <definedName name="BExTX476KI0RNB71XI5TYMANSGBG" localSheetId="20" hidden="1">#REF!</definedName>
    <definedName name="BExTX476KI0RNB71XI5TYMANSGBG" hidden="1">#REF!</definedName>
    <definedName name="BExTXFQI2GZRV54ZHPCYUHMPUDGG" localSheetId="20" hidden="1">#REF!</definedName>
    <definedName name="BExTXFQI2GZRV54ZHPCYUHMPUDGG" hidden="1">#REF!</definedName>
    <definedName name="BExTXJ6HBAIXMMWKZTJNFDYVZCAY" localSheetId="20" hidden="1">#REF!</definedName>
    <definedName name="BExTXJ6HBAIXMMWKZTJNFDYVZCAY" hidden="1">#REF!</definedName>
    <definedName name="BExTXT812NQT8GAEGH738U29BI0D" localSheetId="20" hidden="1">#REF!</definedName>
    <definedName name="BExTXT812NQT8GAEGH738U29BI0D" hidden="1">#REF!</definedName>
    <definedName name="BExTXWIP2TFPTQ76NHFOB72NICRZ" localSheetId="20" hidden="1">#REF!</definedName>
    <definedName name="BExTXWIP2TFPTQ76NHFOB72NICRZ" hidden="1">#REF!</definedName>
    <definedName name="BExTXZ7U13BQKYC9T78TWXRCE6L6" localSheetId="20" hidden="1">#REF!</definedName>
    <definedName name="BExTXZ7U13BQKYC9T78TWXRCE6L6" hidden="1">#REF!</definedName>
    <definedName name="BExTY5T62H651VC86QM4X7E28JVA" localSheetId="20" hidden="1">#REF!</definedName>
    <definedName name="BExTY5T62H651VC86QM4X7E28JVA" hidden="1">#REF!</definedName>
    <definedName name="BExTYHCJJ2NWRM1RV59FYR41534U" localSheetId="20" hidden="1">#REF!</definedName>
    <definedName name="BExTYHCJJ2NWRM1RV59FYR41534U" hidden="1">#REF!</definedName>
    <definedName name="BExTYKCEFJ83LZM95M1V7CSFQVEA" localSheetId="20" hidden="1">#REF!</definedName>
    <definedName name="BExTYKCEFJ83LZM95M1V7CSFQVEA" hidden="1">#REF!</definedName>
    <definedName name="BExTYL3GR8LX1FWLOOBTAZQOOO7D" localSheetId="9" hidden="1">'[60]10.08.4 -2008 Capital'!#REF!</definedName>
    <definedName name="BExTYL3GR8LX1FWLOOBTAZQOOO7D" localSheetId="20" hidden="1">'[61]10.08.4 -2008 Capital'!#REF!</definedName>
    <definedName name="BExTYL3GR8LX1FWLOOBTAZQOOO7D" hidden="1">'[61]10.08.4 -2008 Capital'!#REF!</definedName>
    <definedName name="BExTYLUCLWGGQOEPH6W91DIYL3RQ" localSheetId="15" hidden="1">#REF!</definedName>
    <definedName name="BExTYLUCLWGGQOEPH6W91DIYL3RQ" localSheetId="16" hidden="1">#REF!</definedName>
    <definedName name="BExTYLUCLWGGQOEPH6W91DIYL3RQ" localSheetId="17" hidden="1">#REF!</definedName>
    <definedName name="BExTYLUCLWGGQOEPH6W91DIYL3RQ" localSheetId="20" hidden="1">#REF!</definedName>
    <definedName name="BExTYLUCLWGGQOEPH6W91DIYL3RQ" hidden="1">#REF!</definedName>
    <definedName name="BExTYOZQGNRDMMFZOG8515WQDGU3" localSheetId="9" hidden="1">'[60]10.08.5 - 2008 Capital - TDBU'!#REF!</definedName>
    <definedName name="BExTYOZQGNRDMMFZOG8515WQDGU3" localSheetId="15" hidden="1">'[61]10.08.5 - 2008 Capital - TDBU'!#REF!</definedName>
    <definedName name="BExTYOZQGNRDMMFZOG8515WQDGU3" localSheetId="16" hidden="1">'[61]10.08.5 - 2008 Capital - TDBU'!#REF!</definedName>
    <definedName name="BExTYOZQGNRDMMFZOG8515WQDGU3" localSheetId="20" hidden="1">'[61]10.08.5 - 2008 Capital - TDBU'!#REF!</definedName>
    <definedName name="BExTYOZQGNRDMMFZOG8515WQDGU3" hidden="1">'[61]10.08.5 - 2008 Capital - TDBU'!#REF!</definedName>
    <definedName name="BExTYPLA9N640MFRJJQPKXT7P88M" localSheetId="15" hidden="1">#REF!</definedName>
    <definedName name="BExTYPLA9N640MFRJJQPKXT7P88M" localSheetId="16" hidden="1">#REF!</definedName>
    <definedName name="BExTYPLA9N640MFRJJQPKXT7P88M" localSheetId="17" hidden="1">#REF!</definedName>
    <definedName name="BExTYPLA9N640MFRJJQPKXT7P88M" localSheetId="20" hidden="1">#REF!</definedName>
    <definedName name="BExTYPLA9N640MFRJJQPKXT7P88M" hidden="1">#REF!</definedName>
    <definedName name="BExTYQMZFH06S0SMRP98OBQF34G8" localSheetId="17" hidden="1">#REF!</definedName>
    <definedName name="BExTYQMZFH06S0SMRP98OBQF34G8" localSheetId="20" hidden="1">#REF!</definedName>
    <definedName name="BExTYQMZFH06S0SMRP98OBQF34G8" hidden="1">#REF!</definedName>
    <definedName name="BExTZ7F71SNTOX4LLZCK5R9VUMIJ" localSheetId="17" hidden="1">#REF!</definedName>
    <definedName name="BExTZ7F71SNTOX4LLZCK5R9VUMIJ" localSheetId="20" hidden="1">#REF!</definedName>
    <definedName name="BExTZ7F71SNTOX4LLZCK5R9VUMIJ" hidden="1">#REF!</definedName>
    <definedName name="BExTZ8GX3F0K1UBDQ5Y9BYXK1Z6F" localSheetId="20" hidden="1">#REF!</definedName>
    <definedName name="BExTZ8GX3F0K1UBDQ5Y9BYXK1Z6F" hidden="1">#REF!</definedName>
    <definedName name="BExTZ8X5G9S3PA4FPSNK7T69W7QT" localSheetId="20" hidden="1">#REF!</definedName>
    <definedName name="BExTZ8X5G9S3PA4FPSNK7T69W7QT" hidden="1">#REF!</definedName>
    <definedName name="BExTZ97Y0RMR8V5BI9F2H4MFB77O" localSheetId="20" hidden="1">#REF!</definedName>
    <definedName name="BExTZ97Y0RMR8V5BI9F2H4MFB77O" hidden="1">#REF!</definedName>
    <definedName name="BExTZ97YR84DZ8QVX5145UPYSRH1" localSheetId="20" hidden="1">#REF!</definedName>
    <definedName name="BExTZ97YR84DZ8QVX5145UPYSRH1" hidden="1">#REF!</definedName>
    <definedName name="BExTZK5PMCAXJL4DUIGL6H9Y8U4C" localSheetId="20" hidden="1">#REF!</definedName>
    <definedName name="BExTZK5PMCAXJL4DUIGL6H9Y8U4C" hidden="1">#REF!</definedName>
    <definedName name="BExTZKB6L5SXV5UN71YVTCBEIGWY" localSheetId="20" hidden="1">#REF!</definedName>
    <definedName name="BExTZKB6L5SXV5UN71YVTCBEIGWY" hidden="1">#REF!</definedName>
    <definedName name="BExTZLICVKK4NBJFEGL270GJ2VQO" localSheetId="20" hidden="1">#REF!</definedName>
    <definedName name="BExTZLICVKK4NBJFEGL270GJ2VQO" hidden="1">#REF!</definedName>
    <definedName name="BExTZO2596CBZKPI7YNA1QQNPAIJ" localSheetId="20" hidden="1">#REF!</definedName>
    <definedName name="BExTZO2596CBZKPI7YNA1QQNPAIJ" hidden="1">#REF!</definedName>
    <definedName name="BExTZY8TDV4U7FQL7O10G6VKWKPJ" localSheetId="20" hidden="1">#REF!</definedName>
    <definedName name="BExTZY8TDV4U7FQL7O10G6VKWKPJ" hidden="1">#REF!</definedName>
    <definedName name="BExU02QNT4LT7H9JPUC4FXTLVGZT" localSheetId="20" hidden="1">#REF!</definedName>
    <definedName name="BExU02QNT4LT7H9JPUC4FXTLVGZT" hidden="1">#REF!</definedName>
    <definedName name="BExU0BFJJQO1HJZKI14QGOQ6JROO" localSheetId="20" hidden="1">#REF!</definedName>
    <definedName name="BExU0BFJJQO1HJZKI14QGOQ6JROO" hidden="1">#REF!</definedName>
    <definedName name="BExU0BFKP4UL0TQC5B09T8C2BO3W" localSheetId="20" hidden="1">#REF!</definedName>
    <definedName name="BExU0BFKP4UL0TQC5B09T8C2BO3W" hidden="1">#REF!</definedName>
    <definedName name="BExU0CXIZZF3DKCNKF3AHXAPONZC" localSheetId="20" hidden="1">#REF!</definedName>
    <definedName name="BExU0CXIZZF3DKCNKF3AHXAPONZC" hidden="1">#REF!</definedName>
    <definedName name="BExU0FH5WTGW8MRFUFMDDSMJ6YQ5" localSheetId="20" hidden="1">#REF!</definedName>
    <definedName name="BExU0FH5WTGW8MRFUFMDDSMJ6YQ5" hidden="1">#REF!</definedName>
    <definedName name="BExU0GDOIL9U33QGU9ZU3YX3V1I4" localSheetId="20" hidden="1">#REF!</definedName>
    <definedName name="BExU0GDOIL9U33QGU9ZU3YX3V1I4" hidden="1">#REF!</definedName>
    <definedName name="BExU0HKTO8WJDQDWRTUK5TETM3HS" localSheetId="20" hidden="1">#REF!</definedName>
    <definedName name="BExU0HKTO8WJDQDWRTUK5TETM3HS" hidden="1">#REF!</definedName>
    <definedName name="BExU0MTJQPE041ZN7H8UKGV6MZT7" localSheetId="20" hidden="1">#REF!</definedName>
    <definedName name="BExU0MTJQPE041ZN7H8UKGV6MZT7" hidden="1">#REF!</definedName>
    <definedName name="BExU0XB6XCXI4SZ92YEUFMW4TAXF" localSheetId="20" hidden="1">#REF!</definedName>
    <definedName name="BExU0XB6XCXI4SZ92YEUFMW4TAXF" hidden="1">#REF!</definedName>
    <definedName name="BExU0ZUUFYHLUK4M4E8GLGIBBNT0" localSheetId="20" hidden="1">#REF!</definedName>
    <definedName name="BExU0ZUUFYHLUK4M4E8GLGIBBNT0" hidden="1">#REF!</definedName>
    <definedName name="BExU147D6RPG6ZVTSXRKFSVRHSBG" localSheetId="20" hidden="1">#REF!</definedName>
    <definedName name="BExU147D6RPG6ZVTSXRKFSVRHSBG" hidden="1">#REF!</definedName>
    <definedName name="BExU16R10W1SOAPNG4CDJ01T7JRE" localSheetId="20" hidden="1">#REF!</definedName>
    <definedName name="BExU16R10W1SOAPNG4CDJ01T7JRE" hidden="1">#REF!</definedName>
    <definedName name="BExU17CKOR3GNIHDNVLH9L1IOJS9" localSheetId="20" hidden="1">#REF!</definedName>
    <definedName name="BExU17CKOR3GNIHDNVLH9L1IOJS9" hidden="1">#REF!</definedName>
    <definedName name="BExU1DHV15JIOYOXDDJLCPQWUF8Y" localSheetId="20" hidden="1">#REF!</definedName>
    <definedName name="BExU1DHV15JIOYOXDDJLCPQWUF8Y" hidden="1">#REF!</definedName>
    <definedName name="BExU1GXUTLRPJN4MRINLAPHSZQFG" localSheetId="20" hidden="1">#REF!</definedName>
    <definedName name="BExU1GXUTLRPJN4MRINLAPHSZQFG" hidden="1">#REF!</definedName>
    <definedName name="BExU1IL9AOHFO85BZB6S60DK3N8H" localSheetId="20" hidden="1">#REF!</definedName>
    <definedName name="BExU1IL9AOHFO85BZB6S60DK3N8H" hidden="1">#REF!</definedName>
    <definedName name="BExU1NOPS09CLFZL1O31RAF9BQNQ" localSheetId="20" hidden="1">#REF!</definedName>
    <definedName name="BExU1NOPS09CLFZL1O31RAF9BQNQ" hidden="1">#REF!</definedName>
    <definedName name="BExU1P6H60U4RWZFX1HYXV8Z6KI7" localSheetId="20" hidden="1">#REF!</definedName>
    <definedName name="BExU1P6H60U4RWZFX1HYXV8Z6KI7" hidden="1">#REF!</definedName>
    <definedName name="BExU1PH9MOEX1JZVZ3D5M9DXB191" localSheetId="20" hidden="1">#REF!</definedName>
    <definedName name="BExU1PH9MOEX1JZVZ3D5M9DXB191" hidden="1">#REF!</definedName>
    <definedName name="BExU1QZEEKJA35IMEOLOJ3ODX0ZA" localSheetId="20" hidden="1">#REF!</definedName>
    <definedName name="BExU1QZEEKJA35IMEOLOJ3ODX0ZA" hidden="1">#REF!</definedName>
    <definedName name="BExU1VRURIWWVJ95O40WA23LMTJD" localSheetId="20" hidden="1">#REF!</definedName>
    <definedName name="BExU1VRURIWWVJ95O40WA23LMTJD" hidden="1">#REF!</definedName>
    <definedName name="BExU24M8MKBQNO1RXU0IQ2PBN3F1" localSheetId="20" hidden="1">#REF!</definedName>
    <definedName name="BExU24M8MKBQNO1RXU0IQ2PBN3F1" hidden="1">#REF!</definedName>
    <definedName name="BExU2M5CK6XK55UIHDVYRXJJJRI4" localSheetId="20" hidden="1">#REF!</definedName>
    <definedName name="BExU2M5CK6XK55UIHDVYRXJJJRI4" hidden="1">#REF!</definedName>
    <definedName name="BExU2T1JA8VA37QX2DVLJLQAUW7W" localSheetId="20" hidden="1">#REF!</definedName>
    <definedName name="BExU2T1JA8VA37QX2DVLJLQAUW7W" hidden="1">#REF!</definedName>
    <definedName name="BExU2TXVT25ZTOFQAF6CM53Z1RLF" localSheetId="20" hidden="1">#REF!</definedName>
    <definedName name="BExU2TXVT25ZTOFQAF6CM53Z1RLF" hidden="1">#REF!</definedName>
    <definedName name="BExU2XZLYIU19G7358W5T9E87AFR" localSheetId="20" hidden="1">#REF!</definedName>
    <definedName name="BExU2XZLYIU19G7358W5T9E87AFR" hidden="1">#REF!</definedName>
    <definedName name="BExU33OMH5JZ904ICANETZ08X20J" localSheetId="20" hidden="1">#REF!</definedName>
    <definedName name="BExU33OMH5JZ904ICANETZ08X20J" hidden="1">#REF!</definedName>
    <definedName name="BExU3B66MCKJFSKT3HL8B5EJGVX0" localSheetId="20" hidden="1">#REF!</definedName>
    <definedName name="BExU3B66MCKJFSKT3HL8B5EJGVX0" hidden="1">#REF!</definedName>
    <definedName name="BExU3FIQME8CY7AIZPHINOQE8U4S" localSheetId="20" hidden="1">#REF!</definedName>
    <definedName name="BExU3FIQME8CY7AIZPHINOQE8U4S" hidden="1">#REF!</definedName>
    <definedName name="BExU3UNI9NR1RNZR07NSLSZMDOQQ" localSheetId="20" hidden="1">#REF!</definedName>
    <definedName name="BExU3UNI9NR1RNZR07NSLSZMDOQQ" hidden="1">#REF!</definedName>
    <definedName name="BExU401R18N6XKZKL7CNFOZQCM14" localSheetId="20" hidden="1">#REF!</definedName>
    <definedName name="BExU401R18N6XKZKL7CNFOZQCM14" hidden="1">#REF!</definedName>
    <definedName name="BExU42QVGY7TK39W1BIN6CDRG2OE" localSheetId="20" hidden="1">#REF!</definedName>
    <definedName name="BExU42QVGY7TK39W1BIN6CDRG2OE" hidden="1">#REF!</definedName>
    <definedName name="BExU44P2AEX6PD8VC4ISCROUCQSP" localSheetId="20" hidden="1">#REF!</definedName>
    <definedName name="BExU44P2AEX6PD8VC4ISCROUCQSP" hidden="1">#REF!</definedName>
    <definedName name="BExU47OZMS6TCWMEHHF0UCSFLLPI" localSheetId="20" hidden="1">#REF!</definedName>
    <definedName name="BExU47OZMS6TCWMEHHF0UCSFLLPI" hidden="1">#REF!</definedName>
    <definedName name="BExU4D36E8TXN0M8KSNGEAFYP4DQ" localSheetId="20" hidden="1">#REF!</definedName>
    <definedName name="BExU4D36E8TXN0M8KSNGEAFYP4DQ" hidden="1">#REF!</definedName>
    <definedName name="BExU4G31RRVLJ3AC6E1FNEFMXM3O" localSheetId="20" hidden="1">#REF!</definedName>
    <definedName name="BExU4G31RRVLJ3AC6E1FNEFMXM3O" hidden="1">#REF!</definedName>
    <definedName name="BExU4GDVLPUEWBA4MRYRTQAUNO7B" localSheetId="20" hidden="1">#REF!</definedName>
    <definedName name="BExU4GDVLPUEWBA4MRYRTQAUNO7B" hidden="1">#REF!</definedName>
    <definedName name="BExU4H4QVOMTUDXRKDNWMMIRSYHD" localSheetId="9" hidden="1">'[60]10.08.2 - 2008 Expense'!#REF!</definedName>
    <definedName name="BExU4H4QVOMTUDXRKDNWMMIRSYHD" localSheetId="20" hidden="1">'[61]10.08.2 - 2008 Expense'!#REF!</definedName>
    <definedName name="BExU4H4QVOMTUDXRKDNWMMIRSYHD" hidden="1">'[61]10.08.2 - 2008 Expense'!#REF!</definedName>
    <definedName name="BExU4I148DA7PRCCISLWQ6ABXFK6" localSheetId="15" hidden="1">#REF!</definedName>
    <definedName name="BExU4I148DA7PRCCISLWQ6ABXFK6" localSheetId="16" hidden="1">#REF!</definedName>
    <definedName name="BExU4I148DA7PRCCISLWQ6ABXFK6" localSheetId="17" hidden="1">#REF!</definedName>
    <definedName name="BExU4I148DA7PRCCISLWQ6ABXFK6" localSheetId="20" hidden="1">#REF!</definedName>
    <definedName name="BExU4I148DA7PRCCISLWQ6ABXFK6" hidden="1">#REF!</definedName>
    <definedName name="BExU4L101H2KQHVKCKQ4PBAWZV6K" localSheetId="17" hidden="1">#REF!</definedName>
    <definedName name="BExU4L101H2KQHVKCKQ4PBAWZV6K" localSheetId="20" hidden="1">#REF!</definedName>
    <definedName name="BExU4L101H2KQHVKCKQ4PBAWZV6K" hidden="1">#REF!</definedName>
    <definedName name="BExU4NA00RRRBGRT6TOB0MXZRCRZ" localSheetId="17" hidden="1">#REF!</definedName>
    <definedName name="BExU4NA00RRRBGRT6TOB0MXZRCRZ" localSheetId="20" hidden="1">#REF!</definedName>
    <definedName name="BExU4NA00RRRBGRT6TOB0MXZRCRZ" hidden="1">#REF!</definedName>
    <definedName name="BExU51IFNZXPBDES28457LR8X60M" localSheetId="20" hidden="1">#REF!</definedName>
    <definedName name="BExU51IFNZXPBDES28457LR8X60M" hidden="1">#REF!</definedName>
    <definedName name="BExU529I6YHVOG83TJHWSILIQU1S" localSheetId="20" hidden="1">#REF!</definedName>
    <definedName name="BExU529I6YHVOG83TJHWSILIQU1S" hidden="1">#REF!</definedName>
    <definedName name="BExU57YCIKPRD8QWL6EU0YR3NG3J" localSheetId="20" hidden="1">#REF!</definedName>
    <definedName name="BExU57YCIKPRD8QWL6EU0YR3NG3J" hidden="1">#REF!</definedName>
    <definedName name="BExU5DSTBWXLN6E59B757KRWRI6E" localSheetId="20" hidden="1">#REF!</definedName>
    <definedName name="BExU5DSTBWXLN6E59B757KRWRI6E" hidden="1">#REF!</definedName>
    <definedName name="BExU5TDWM8NNDHYPQ7OQODTQ368A" localSheetId="20" hidden="1">#REF!</definedName>
    <definedName name="BExU5TDWM8NNDHYPQ7OQODTQ368A" hidden="1">#REF!</definedName>
    <definedName name="BExU5UQD0ZEWKNYDL4KL8VFIMNVH" localSheetId="20" hidden="1">#REF!</definedName>
    <definedName name="BExU5UQD0ZEWKNYDL4KL8VFIMNVH" hidden="1">#REF!</definedName>
    <definedName name="BExU5X4OX1V1XHS6WSSORVQPP6Z3" localSheetId="20" hidden="1">#REF!</definedName>
    <definedName name="BExU5X4OX1V1XHS6WSSORVQPP6Z3" hidden="1">#REF!</definedName>
    <definedName name="BExU5XVPARTFMRYHNUTBKDIL4UJN" localSheetId="20" hidden="1">#REF!</definedName>
    <definedName name="BExU5XVPARTFMRYHNUTBKDIL4UJN" hidden="1">#REF!</definedName>
    <definedName name="BExU66KMFBAP8JCVG9VM1RD1TNFF" localSheetId="20" hidden="1">#REF!</definedName>
    <definedName name="BExU66KMFBAP8JCVG9VM1RD1TNFF" hidden="1">#REF!</definedName>
    <definedName name="BExU68IOM3CB3TACNAE9565TW7SH" localSheetId="20" hidden="1">#REF!</definedName>
    <definedName name="BExU68IOM3CB3TACNAE9565TW7SH" hidden="1">#REF!</definedName>
    <definedName name="BExU6AM82KN21E82HMWVP3LWP9IL" localSheetId="20" hidden="1">#REF!</definedName>
    <definedName name="BExU6AM82KN21E82HMWVP3LWP9IL" hidden="1">#REF!</definedName>
    <definedName name="BExU6FEU1MRHU98R9YOJC5OKUJ6L" localSheetId="20" hidden="1">#REF!</definedName>
    <definedName name="BExU6FEU1MRHU98R9YOJC5OKUJ6L" hidden="1">#REF!</definedName>
    <definedName name="BExU6KIAJ663Y8W8QMU4HCF183DF" localSheetId="20" hidden="1">#REF!</definedName>
    <definedName name="BExU6KIAJ663Y8W8QMU4HCF183DF" hidden="1">#REF!</definedName>
    <definedName name="BExU6KT19B4PG6SHXFBGBPLM66KT" localSheetId="20" hidden="1">#REF!</definedName>
    <definedName name="BExU6KT19B4PG6SHXFBGBPLM66KT" hidden="1">#REF!</definedName>
    <definedName name="BExU6PAVKIOAIMQ9XQIHHF1SUAGO" localSheetId="20" hidden="1">#REF!</definedName>
    <definedName name="BExU6PAVKIOAIMQ9XQIHHF1SUAGO" hidden="1">#REF!</definedName>
    <definedName name="BExU6WXXC7SSQDMHSLUN5C2V4IYX" localSheetId="20" hidden="1">#REF!</definedName>
    <definedName name="BExU6WXXC7SSQDMHSLUN5C2V4IYX" hidden="1">#REF!</definedName>
    <definedName name="BExU73387E74XE8A9UKZLZNJYY65" localSheetId="20" hidden="1">#REF!</definedName>
    <definedName name="BExU73387E74XE8A9UKZLZNJYY65" hidden="1">#REF!</definedName>
    <definedName name="BExU76ZHCJM8I7VSICCMSTC33O6U" localSheetId="20" hidden="1">#REF!</definedName>
    <definedName name="BExU76ZHCJM8I7VSICCMSTC33O6U" hidden="1">#REF!</definedName>
    <definedName name="BExU7BBTUF8BQ42DSGM94X5TG5GF" localSheetId="20" hidden="1">#REF!</definedName>
    <definedName name="BExU7BBTUF8BQ42DSGM94X5TG5GF" hidden="1">#REF!</definedName>
    <definedName name="BExU7HH4EAHFQHT4AXKGWAWZP3I0" localSheetId="20" hidden="1">#REF!</definedName>
    <definedName name="BExU7HH4EAHFQHT4AXKGWAWZP3I0" hidden="1">#REF!</definedName>
    <definedName name="BExU7MF1ZVPDHOSMCAXOSYICHZ4I" localSheetId="20" hidden="1">#REF!</definedName>
    <definedName name="BExU7MF1ZVPDHOSMCAXOSYICHZ4I" hidden="1">#REF!</definedName>
    <definedName name="BExU7O2BJ6D5YCKEL6FD2EFCWYRX" localSheetId="20" hidden="1">#REF!</definedName>
    <definedName name="BExU7O2BJ6D5YCKEL6FD2EFCWYRX" hidden="1">#REF!</definedName>
    <definedName name="BExU7PKGGTU90XX4CKU6M5W0HTLN" localSheetId="20" hidden="1">#REF!</definedName>
    <definedName name="BExU7PKGGTU90XX4CKU6M5W0HTLN" hidden="1">#REF!</definedName>
    <definedName name="BExU7Q0JS9YIUKUPNSSAIDK2KJAV" localSheetId="20" hidden="1">#REF!</definedName>
    <definedName name="BExU7Q0JS9YIUKUPNSSAIDK2KJAV" hidden="1">#REF!</definedName>
    <definedName name="BExU7XNR6I6O94DKRLHQ1FWJ64S0" localSheetId="20" hidden="1">#REF!</definedName>
    <definedName name="BExU7XNR6I6O94DKRLHQ1FWJ64S0" hidden="1">#REF!</definedName>
    <definedName name="BExU80I6AE5OU7P7F5V7HWIZBJ4P" localSheetId="20" hidden="1">#REF!</definedName>
    <definedName name="BExU80I6AE5OU7P7F5V7HWIZBJ4P" hidden="1">#REF!</definedName>
    <definedName name="BExU86NB26MCPYIISZ36HADONGT2" localSheetId="20" hidden="1">#REF!</definedName>
    <definedName name="BExU86NB26MCPYIISZ36HADONGT2" hidden="1">#REF!</definedName>
    <definedName name="BExU885EZZNSZV3GP298UJ8LB7OL" localSheetId="20" hidden="1">#REF!</definedName>
    <definedName name="BExU885EZZNSZV3GP298UJ8LB7OL" hidden="1">#REF!</definedName>
    <definedName name="BExU8DZPVHN9IPBJG5ASDBCHVV6F" localSheetId="20" hidden="1">#REF!</definedName>
    <definedName name="BExU8DZPVHN9IPBJG5ASDBCHVV6F" hidden="1">#REF!</definedName>
    <definedName name="BExU8FSAUP9TUZ1NO9WXK80QPHWV" localSheetId="20" hidden="1">#REF!</definedName>
    <definedName name="BExU8FSAUP9TUZ1NO9WXK80QPHWV" hidden="1">#REF!</definedName>
    <definedName name="BExU8GOTU4Q7I3BF5S1PKOPIPIP8" localSheetId="20" hidden="1">#REF!</definedName>
    <definedName name="BExU8GOTU4Q7I3BF5S1PKOPIPIP8" hidden="1">#REF!</definedName>
    <definedName name="BExU8KFLAN778MBN93NYZB0FV30G" localSheetId="20" hidden="1">#REF!</definedName>
    <definedName name="BExU8KFLAN778MBN93NYZB0FV30G" hidden="1">#REF!</definedName>
    <definedName name="BExU8MDV8JYF9JHWAW4N09DMLGH5" localSheetId="20" hidden="1">#REF!</definedName>
    <definedName name="BExU8MDV8JYF9JHWAW4N09DMLGH5" hidden="1">#REF!</definedName>
    <definedName name="BExU8R0Z2JP4BSAIMCN5VNQZSAQV" localSheetId="20" hidden="1">#REF!</definedName>
    <definedName name="BExU8R0Z2JP4BSAIMCN5VNQZSAQV" hidden="1">#REF!</definedName>
    <definedName name="BExU8SO8VG1NKAASDL1AWU8VYF7J" localSheetId="20" hidden="1">#REF!</definedName>
    <definedName name="BExU8SO8VG1NKAASDL1AWU8VYF7J" hidden="1">#REF!</definedName>
    <definedName name="BExU8UX9JX3XLB47YZ8GFXE0V7R2" localSheetId="20" hidden="1">#REF!</definedName>
    <definedName name="BExU8UX9JX3XLB47YZ8GFXE0V7R2" hidden="1">#REF!</definedName>
    <definedName name="BExU91DC3DGKPZD6LTER2IRTF89C" localSheetId="20" hidden="1">#REF!</definedName>
    <definedName name="BExU91DC3DGKPZD6LTER2IRTF89C" hidden="1">#REF!</definedName>
    <definedName name="BExU91TEHJ9BOPW2I0PGCMVB2LIN" localSheetId="20" hidden="1">#REF!</definedName>
    <definedName name="BExU91TEHJ9BOPW2I0PGCMVB2LIN" hidden="1">#REF!</definedName>
    <definedName name="BExU935WUOV28D64L2EAFTLHA8XK" localSheetId="9" hidden="1">'[60]10.08.5 - 2008 Capital - TDBU'!#REF!</definedName>
    <definedName name="BExU935WUOV28D64L2EAFTLHA8XK" localSheetId="20" hidden="1">'[61]10.08.5 - 2008 Capital - TDBU'!#REF!</definedName>
    <definedName name="BExU935WUOV28D64L2EAFTLHA8XK" hidden="1">'[61]10.08.5 - 2008 Capital - TDBU'!#REF!</definedName>
    <definedName name="BExU96M1J7P9DZQ3S9H0C12KGYTW" localSheetId="15" hidden="1">#REF!</definedName>
    <definedName name="BExU96M1J7P9DZQ3S9H0C12KGYTW" localSheetId="16" hidden="1">#REF!</definedName>
    <definedName name="BExU96M1J7P9DZQ3S9H0C12KGYTW" localSheetId="17" hidden="1">#REF!</definedName>
    <definedName name="BExU96M1J7P9DZQ3S9H0C12KGYTW" localSheetId="20" hidden="1">#REF!</definedName>
    <definedName name="BExU96M1J7P9DZQ3S9H0C12KGYTW" hidden="1">#REF!</definedName>
    <definedName name="BExU9F05OR1GZ3057R6UL3WPEIYI" localSheetId="17" hidden="1">#REF!</definedName>
    <definedName name="BExU9F05OR1GZ3057R6UL3WPEIYI" localSheetId="20" hidden="1">#REF!</definedName>
    <definedName name="BExU9F05OR1GZ3057R6UL3WPEIYI" hidden="1">#REF!</definedName>
    <definedName name="BExU9GCSO5YILIKG6VAHN13DL75K" localSheetId="17" hidden="1">#REF!</definedName>
    <definedName name="BExU9GCSO5YILIKG6VAHN13DL75K" localSheetId="20" hidden="1">#REF!</definedName>
    <definedName name="BExU9GCSO5YILIKG6VAHN13DL75K" hidden="1">#REF!</definedName>
    <definedName name="BExU9KJOZLO15N11MJVN782NFGJ0" localSheetId="20" hidden="1">#REF!</definedName>
    <definedName name="BExU9KJOZLO15N11MJVN782NFGJ0" hidden="1">#REF!</definedName>
    <definedName name="BExU9KUGSKLYR8ZI3DN6F833CK8A" localSheetId="20" hidden="1">#REF!</definedName>
    <definedName name="BExU9KUGSKLYR8ZI3DN6F833CK8A" hidden="1">#REF!</definedName>
    <definedName name="BExU9LG29XU2K1GNKRO4438JYQZE" localSheetId="20" hidden="1">#REF!</definedName>
    <definedName name="BExU9LG29XU2K1GNKRO4438JYQZE" hidden="1">#REF!</definedName>
    <definedName name="BExU9MHVU4RJY03HU20S53C4BQTJ" localSheetId="20" hidden="1">#REF!</definedName>
    <definedName name="BExU9MHVU4RJY03HU20S53C4BQTJ" hidden="1">#REF!</definedName>
    <definedName name="BExU9RW36I5Z6JIXUIUB3PJH86LT" localSheetId="20" hidden="1">#REF!</definedName>
    <definedName name="BExU9RW36I5Z6JIXUIUB3PJH86LT" hidden="1">#REF!</definedName>
    <definedName name="BExUA28AO7OWDG3H23Q0CL4B7BHW" localSheetId="20" hidden="1">#REF!</definedName>
    <definedName name="BExUA28AO7OWDG3H23Q0CL4B7BHW" hidden="1">#REF!</definedName>
    <definedName name="BExUA5O923FFNEBY8BPO1TU3QGBM" localSheetId="20" hidden="1">#REF!</definedName>
    <definedName name="BExUA5O923FFNEBY8BPO1TU3QGBM" hidden="1">#REF!</definedName>
    <definedName name="BExUA6Q4K25VH452AQ3ZIRBCMS61" localSheetId="20" hidden="1">#REF!</definedName>
    <definedName name="BExUA6Q4K25VH452AQ3ZIRBCMS61" hidden="1">#REF!</definedName>
    <definedName name="BExUA7MHC1RAILNC8XURIB3WHXK3" localSheetId="20" hidden="1">#REF!</definedName>
    <definedName name="BExUA7MHC1RAILNC8XURIB3WHXK3" hidden="1">#REF!</definedName>
    <definedName name="BExUAABKIIVOK3JUILTKGJVUPEQK" localSheetId="20" hidden="1">#REF!</definedName>
    <definedName name="BExUAABKIIVOK3JUILTKGJVUPEQK" hidden="1">#REF!</definedName>
    <definedName name="BExUAAH2D4VGVRIQGPJB00O9MFGA" localSheetId="20" hidden="1">#REF!</definedName>
    <definedName name="BExUAAH2D4VGVRIQGPJB00O9MFGA" hidden="1">#REF!</definedName>
    <definedName name="BExUABTJG7CHXQDBVDEEMHSVE1YY" localSheetId="9" hidden="1">'[60]10.08.5 - 2008 Capital - TDBU'!#REF!</definedName>
    <definedName name="BExUABTJG7CHXQDBVDEEMHSVE1YY" localSheetId="20" hidden="1">'[61]10.08.5 - 2008 Capital - TDBU'!#REF!</definedName>
    <definedName name="BExUABTJG7CHXQDBVDEEMHSVE1YY" hidden="1">'[61]10.08.5 - 2008 Capital - TDBU'!#REF!</definedName>
    <definedName name="BExUAE7VUMCVDFX37BD0AFOQDTE3" localSheetId="15" hidden="1">#REF!</definedName>
    <definedName name="BExUAE7VUMCVDFX37BD0AFOQDTE3" localSheetId="16" hidden="1">#REF!</definedName>
    <definedName name="BExUAE7VUMCVDFX37BD0AFOQDTE3" localSheetId="17" hidden="1">#REF!</definedName>
    <definedName name="BExUAE7VUMCVDFX37BD0AFOQDTE3" localSheetId="20" hidden="1">#REF!</definedName>
    <definedName name="BExUAE7VUMCVDFX37BD0AFOQDTE3" hidden="1">#REF!</definedName>
    <definedName name="BExUAFV4JMBSM2SKBQL9NHL0NIBS" localSheetId="17" hidden="1">#REF!</definedName>
    <definedName name="BExUAFV4JMBSM2SKBQL9NHL0NIBS" localSheetId="20" hidden="1">#REF!</definedName>
    <definedName name="BExUAFV4JMBSM2SKBQL9NHL0NIBS" hidden="1">#REF!</definedName>
    <definedName name="BExUAMWQODKBXMRH1QCMJLJBF8M7" localSheetId="17" hidden="1">#REF!</definedName>
    <definedName name="BExUAMWQODKBXMRH1QCMJLJBF8M7" localSheetId="20" hidden="1">#REF!</definedName>
    <definedName name="BExUAMWQODKBXMRH1QCMJLJBF8M7" hidden="1">#REF!</definedName>
    <definedName name="BExUAQYCACRL8UX675MZ2A0135PW" localSheetId="20" hidden="1">#REF!</definedName>
    <definedName name="BExUAQYCACRL8UX675MZ2A0135PW" hidden="1">#REF!</definedName>
    <definedName name="BExUAT7C2EA99VHS9U7OALH9YLZN" localSheetId="20" hidden="1">#REF!</definedName>
    <definedName name="BExUAT7C2EA99VHS9U7OALH9YLZN" hidden="1">#REF!</definedName>
    <definedName name="BExUAVAV8UKWKQ0K62SFQWUFUOTU" localSheetId="20" hidden="1">#REF!</definedName>
    <definedName name="BExUAVAV8UKWKQ0K62SFQWUFUOTU" hidden="1">#REF!</definedName>
    <definedName name="BExUAX8WS5OPVLCDXRGKTU2QMTFO" localSheetId="20" hidden="1">#REF!</definedName>
    <definedName name="BExUAX8WS5OPVLCDXRGKTU2QMTFO" hidden="1">#REF!</definedName>
    <definedName name="BExUB8HLEXSBVPZ5AXNQEK96F1N4" localSheetId="20" hidden="1">#REF!</definedName>
    <definedName name="BExUB8HLEXSBVPZ5AXNQEK96F1N4" hidden="1">#REF!</definedName>
    <definedName name="BExUB9U3LH9RE0L0C9VDXHG4Z0CT" localSheetId="20" hidden="1">#REF!</definedName>
    <definedName name="BExUB9U3LH9RE0L0C9VDXHG4Z0CT" hidden="1">#REF!</definedName>
    <definedName name="BExUBCDVZIEA7YT0LPSMHL5ZSERQ" localSheetId="20" hidden="1">#REF!</definedName>
    <definedName name="BExUBCDVZIEA7YT0LPSMHL5ZSERQ" hidden="1">#REF!</definedName>
    <definedName name="BExUBKXBUCN760QYU7Q8GESBWOQH" localSheetId="20" hidden="1">#REF!</definedName>
    <definedName name="BExUBKXBUCN760QYU7Q8GESBWOQH" hidden="1">#REF!</definedName>
    <definedName name="BExUBL83ED0P076RN9RJ8P1MZ299" localSheetId="20" hidden="1">#REF!</definedName>
    <definedName name="BExUBL83ED0P076RN9RJ8P1MZ299" hidden="1">#REF!</definedName>
    <definedName name="BExUBS9LHCDLBL7S3ZNT91B3T5I9" localSheetId="20" hidden="1">#REF!</definedName>
    <definedName name="BExUBS9LHCDLBL7S3ZNT91B3T5I9" hidden="1">#REF!</definedName>
    <definedName name="BExUBZB72GX583YHAMJJC3QGV1EZ" localSheetId="20" hidden="1">#REF!</definedName>
    <definedName name="BExUBZB72GX583YHAMJJC3QGV1EZ" hidden="1">#REF!</definedName>
    <definedName name="BExUC4EMUM9S63KSY0LLQUAGWJ1A" localSheetId="20" hidden="1">#REF!</definedName>
    <definedName name="BExUC4EMUM9S63KSY0LLQUAGWJ1A" hidden="1">#REF!</definedName>
    <definedName name="BExUC623BDYEODBN0N4DO6PJQ7NU" localSheetId="20" hidden="1">#REF!</definedName>
    <definedName name="BExUC623BDYEODBN0N4DO6PJQ7NU" hidden="1">#REF!</definedName>
    <definedName name="BExUC8WH8TCKBB5313JGYYQ1WFLT" localSheetId="20" hidden="1">#REF!</definedName>
    <definedName name="BExUC8WH8TCKBB5313JGYYQ1WFLT" hidden="1">#REF!</definedName>
    <definedName name="BExUCFCDK6SPH86I6STXX8X3WMC4" localSheetId="20" hidden="1">#REF!</definedName>
    <definedName name="BExUCFCDK6SPH86I6STXX8X3WMC4" hidden="1">#REF!</definedName>
    <definedName name="BExUCI1NZNPIHC2T0GUIENNZVCNG" localSheetId="20" hidden="1">#REF!</definedName>
    <definedName name="BExUCI1NZNPIHC2T0GUIENNZVCNG" hidden="1">#REF!</definedName>
    <definedName name="BExUCLC6AQ5KR6LXSAXV4QQ8ASVG" localSheetId="20" hidden="1">#REF!</definedName>
    <definedName name="BExUCLC6AQ5KR6LXSAXV4QQ8ASVG" hidden="1">#REF!</definedName>
    <definedName name="BExUCPOPUZEN1BYI6PPSAUKQPXP4" localSheetId="20" hidden="1">#REF!</definedName>
    <definedName name="BExUCPOPUZEN1BYI6PPSAUKQPXP4" hidden="1">#REF!</definedName>
    <definedName name="BExUCQL36TCLIPO8DEYYYFQLM20S" localSheetId="20" hidden="1">#REF!</definedName>
    <definedName name="BExUCQL36TCLIPO8DEYYYFQLM20S" hidden="1">#REF!</definedName>
    <definedName name="BExUD4IOJ12X3PJG5WXNNGDRCKAP" localSheetId="20" hidden="1">#REF!</definedName>
    <definedName name="BExUD4IOJ12X3PJG5WXNNGDRCKAP" hidden="1">#REF!</definedName>
    <definedName name="BExUD77TM7LZ8CRP774MLVLQMHJF" localSheetId="20" hidden="1">#REF!</definedName>
    <definedName name="BExUD77TM7LZ8CRP774MLVLQMHJF" hidden="1">#REF!</definedName>
    <definedName name="BExUD9WX9BWK72UWVSLYZJLAY5VY" localSheetId="20" hidden="1">#REF!</definedName>
    <definedName name="BExUD9WX9BWK72UWVSLYZJLAY5VY" hidden="1">#REF!</definedName>
    <definedName name="BExUDBEUJH9IACZDBL1VAUWPG0QW" localSheetId="20" hidden="1">#REF!</definedName>
    <definedName name="BExUDBEUJH9IACZDBL1VAUWPG0QW" hidden="1">#REF!</definedName>
    <definedName name="BExUDEV0CYVO7Y5IQQBEJ6FUY9S6" localSheetId="20" hidden="1">#REF!</definedName>
    <definedName name="BExUDEV0CYVO7Y5IQQBEJ6FUY9S6" hidden="1">#REF!</definedName>
    <definedName name="BExUDWOXQGIZW0EAIIYLQUPXF8YV" localSheetId="20" hidden="1">#REF!</definedName>
    <definedName name="BExUDWOXQGIZW0EAIIYLQUPXF8YV" hidden="1">#REF!</definedName>
    <definedName name="BExUDXAIC17W1FUU8Z10XUAVB7CS" localSheetId="20" hidden="1">#REF!</definedName>
    <definedName name="BExUDXAIC17W1FUU8Z10XUAVB7CS" hidden="1">#REF!</definedName>
    <definedName name="BExUE5OMY7OAJQ9WR8C8HG311ORP" localSheetId="20" hidden="1">#REF!</definedName>
    <definedName name="BExUE5OMY7OAJQ9WR8C8HG311ORP" hidden="1">#REF!</definedName>
    <definedName name="BExUEBZ76MLA94L1R8NG6162LJJC" localSheetId="20" hidden="1">#REF!</definedName>
    <definedName name="BExUEBZ76MLA94L1R8NG6162LJJC" hidden="1">#REF!</definedName>
    <definedName name="BExUEFKOQWXXGRNLAOJV2BJ66UB8" localSheetId="20" hidden="1">#REF!</definedName>
    <definedName name="BExUEFKOQWXXGRNLAOJV2BJ66UB8" hidden="1">#REF!</definedName>
    <definedName name="BExUEJGX3OQQP5KFRJSRCZ70EI9V" localSheetId="20" hidden="1">#REF!</definedName>
    <definedName name="BExUEJGX3OQQP5KFRJSRCZ70EI9V" hidden="1">#REF!</definedName>
    <definedName name="BExUEYR71COFS2X8PDNU21IPMQEU" localSheetId="20" hidden="1">#REF!</definedName>
    <definedName name="BExUEYR71COFS2X8PDNU21IPMQEU" hidden="1">#REF!</definedName>
    <definedName name="BExVPRLJ9I6RX45EDVFSQGCPJSOK" localSheetId="20" hidden="1">#REF!</definedName>
    <definedName name="BExVPRLJ9I6RX45EDVFSQGCPJSOK" hidden="1">#REF!</definedName>
    <definedName name="BExVRQXGAYDXW65J1WQ66FUBU3MG" localSheetId="20" hidden="1">#REF!</definedName>
    <definedName name="BExVRQXGAYDXW65J1WQ66FUBU3MG" hidden="1">#REF!</definedName>
    <definedName name="BExVRT0Z04GVD2DWPCG83NW0VCB8" localSheetId="20" hidden="1">#REF!</definedName>
    <definedName name="BExVRT0Z04GVD2DWPCG83NW0VCB8" hidden="1">#REF!</definedName>
    <definedName name="BExVS6TC2D1M7WMNFJPY1Q5XO46F" localSheetId="20" hidden="1">#REF!</definedName>
    <definedName name="BExVS6TC2D1M7WMNFJPY1Q5XO46F" hidden="1">#REF!</definedName>
    <definedName name="BExVSL787C8E4HFQZ2NVLT35I2XV" localSheetId="20" hidden="1">#REF!</definedName>
    <definedName name="BExVSL787C8E4HFQZ2NVLT35I2XV" hidden="1">#REF!</definedName>
    <definedName name="BExVSP8QTS4AC4LXZ1NVOUOFOBPH" localSheetId="20" hidden="1">#REF!</definedName>
    <definedName name="BExVSP8QTS4AC4LXZ1NVOUOFOBPH" hidden="1">#REF!</definedName>
    <definedName name="BExVSTFTVV14SFGHQUOJL5SQ5TX9" localSheetId="20" hidden="1">#REF!</definedName>
    <definedName name="BExVSTFTVV14SFGHQUOJL5SQ5TX9" hidden="1">#REF!</definedName>
    <definedName name="BExVT3MPE8LQ5JFN3HQIFKSQ80U4" localSheetId="20" hidden="1">#REF!</definedName>
    <definedName name="BExVT3MPE8LQ5JFN3HQIFKSQ80U4" hidden="1">#REF!</definedName>
    <definedName name="BExVT7TRK3NZHPME2TFBXOF1WBR9" localSheetId="20" hidden="1">#REF!</definedName>
    <definedName name="BExVT7TRK3NZHPME2TFBXOF1WBR9" hidden="1">#REF!</definedName>
    <definedName name="BExVT9H0R0T7WGQAAC0HABMG54YM" localSheetId="20" hidden="1">#REF!</definedName>
    <definedName name="BExVT9H0R0T7WGQAAC0HABMG54YM" hidden="1">#REF!</definedName>
    <definedName name="BExVTCMDDEDGLUIMUU6BSFHEWTOP" localSheetId="20" hidden="1">#REF!</definedName>
    <definedName name="BExVTCMDDEDGLUIMUU6BSFHEWTOP" hidden="1">#REF!</definedName>
    <definedName name="BExVTCMDQMLKRA2NQR72XU6Y54IK" localSheetId="20" hidden="1">#REF!</definedName>
    <definedName name="BExVTCMDQMLKRA2NQR72XU6Y54IK" hidden="1">#REF!</definedName>
    <definedName name="BExVTCRV8FQ5U9OYWWL44N6KFNHU" localSheetId="20" hidden="1">#REF!</definedName>
    <definedName name="BExVTCRV8FQ5U9OYWWL44N6KFNHU" hidden="1">#REF!</definedName>
    <definedName name="BExVTNESHPVG0A0KZ7BRX26MS0PF" localSheetId="20" hidden="1">#REF!</definedName>
    <definedName name="BExVTNESHPVG0A0KZ7BRX26MS0PF" hidden="1">#REF!</definedName>
    <definedName name="BExVTTJVTNRSBHBTUZ78WG2JM5MK" localSheetId="20" hidden="1">#REF!</definedName>
    <definedName name="BExVTTJVTNRSBHBTUZ78WG2JM5MK" hidden="1">#REF!</definedName>
    <definedName name="BExVTXLMYR87BC04D1ERALPUFVPG" localSheetId="20" hidden="1">#REF!</definedName>
    <definedName name="BExVTXLMYR87BC04D1ERALPUFVPG" hidden="1">#REF!</definedName>
    <definedName name="BExVUEJ63CBM9VJMNW3RSE919GDN" localSheetId="20" hidden="1">#REF!</definedName>
    <definedName name="BExVUEJ63CBM9VJMNW3RSE919GDN" hidden="1">#REF!</definedName>
    <definedName name="BExVUKZ8B9WB4BOZ2U77BLN0FQMO" localSheetId="20" hidden="1">#REF!</definedName>
    <definedName name="BExVUKZ8B9WB4BOZ2U77BLN0FQMO" hidden="1">#REF!</definedName>
    <definedName name="BExVUL9V3H8ZF6Y72LQBBN639YAA" localSheetId="20" hidden="1">#REF!</definedName>
    <definedName name="BExVUL9V3H8ZF6Y72LQBBN639YAA" hidden="1">#REF!</definedName>
    <definedName name="BExVULFDJFCNRI6ITVSJ20MEQ4RF" localSheetId="20" hidden="1">#REF!</definedName>
    <definedName name="BExVULFDJFCNRI6ITVSJ20MEQ4RF" hidden="1">#REF!</definedName>
    <definedName name="BExVV5T14N2HZIK7HQ4P2KG09U0J" localSheetId="20" hidden="1">#REF!</definedName>
    <definedName name="BExVV5T14N2HZIK7HQ4P2KG09U0J" hidden="1">#REF!</definedName>
    <definedName name="BExVV7R410VYLADLX9LNG63ID6H1" localSheetId="20" hidden="1">#REF!</definedName>
    <definedName name="BExVV7R410VYLADLX9LNG63ID6H1" hidden="1">#REF!</definedName>
    <definedName name="BExVV7WJSYFYP74SNAXSODTGHMLZ" localSheetId="20" hidden="1">#REF!</definedName>
    <definedName name="BExVV7WJSYFYP74SNAXSODTGHMLZ" hidden="1">#REF!</definedName>
    <definedName name="BExVVCEED4JEKF59OV0G3T4XFMFO" localSheetId="20" hidden="1">#REF!</definedName>
    <definedName name="BExVVCEED4JEKF59OV0G3T4XFMFO" hidden="1">#REF!</definedName>
    <definedName name="BExVVNMYEAFCCP9QT0J8H252JWD9" localSheetId="9" hidden="1">'[60]10.08.5 - 2008 Capital - TDBU'!#REF!</definedName>
    <definedName name="BExVVNMYEAFCCP9QT0J8H252JWD9" localSheetId="20" hidden="1">'[61]10.08.5 - 2008 Capital - TDBU'!#REF!</definedName>
    <definedName name="BExVVNMYEAFCCP9QT0J8H252JWD9" hidden="1">'[61]10.08.5 - 2008 Capital - TDBU'!#REF!</definedName>
    <definedName name="BExVVPFO2J7FMSRPD36909HN4BZJ" localSheetId="15" hidden="1">#REF!</definedName>
    <definedName name="BExVVPFO2J7FMSRPD36909HN4BZJ" localSheetId="16" hidden="1">#REF!</definedName>
    <definedName name="BExVVPFO2J7FMSRPD36909HN4BZJ" localSheetId="17" hidden="1">#REF!</definedName>
    <definedName name="BExVVPFO2J7FMSRPD36909HN4BZJ" localSheetId="20" hidden="1">#REF!</definedName>
    <definedName name="BExVVPFO2J7FMSRPD36909HN4BZJ" hidden="1">#REF!</definedName>
    <definedName name="BExVVQ19AQ3VCARJOC38SF7OYE9Y" localSheetId="17" hidden="1">#REF!</definedName>
    <definedName name="BExVVQ19AQ3VCARJOC38SF7OYE9Y" localSheetId="20" hidden="1">#REF!</definedName>
    <definedName name="BExVVQ19AQ3VCARJOC38SF7OYE9Y" hidden="1">#REF!</definedName>
    <definedName name="BExVVQ19TAECID45CS4HXT1RD3AQ" localSheetId="17" hidden="1">#REF!</definedName>
    <definedName name="BExVVQ19TAECID45CS4HXT1RD3AQ" localSheetId="20" hidden="1">#REF!</definedName>
    <definedName name="BExVVQ19TAECID45CS4HXT1RD3AQ" hidden="1">#REF!</definedName>
    <definedName name="BExVW0Z6US3NTJHJDYWIZB98DPUY" localSheetId="9" hidden="1">'[60]10.08.3 - 2008 Expense - TDBU'!#REF!</definedName>
    <definedName name="BExVW0Z6US3NTJHJDYWIZB98DPUY" localSheetId="17" hidden="1">'[61]10.08.3 - 2008 Expense - TDBU'!#REF!</definedName>
    <definedName name="BExVW0Z6US3NTJHJDYWIZB98DPUY" localSheetId="20" hidden="1">'[61]10.08.3 - 2008 Expense - TDBU'!#REF!</definedName>
    <definedName name="BExVW0Z6US3NTJHJDYWIZB98DPUY" hidden="1">'[61]10.08.3 - 2008 Expense - TDBU'!#REF!</definedName>
    <definedName name="BExVW1Q2P0JOW0VUQZZGZKEGMFKS" localSheetId="15" hidden="1">#REF!</definedName>
    <definedName name="BExVW1Q2P0JOW0VUQZZGZKEGMFKS" localSheetId="16" hidden="1">#REF!</definedName>
    <definedName name="BExVW1Q2P0JOW0VUQZZGZKEGMFKS" localSheetId="17" hidden="1">#REF!</definedName>
    <definedName name="BExVW1Q2P0JOW0VUQZZGZKEGMFKS" localSheetId="20" hidden="1">#REF!</definedName>
    <definedName name="BExVW1Q2P0JOW0VUQZZGZKEGMFKS" hidden="1">#REF!</definedName>
    <definedName name="BExVW3YV5XGIVJ97UUPDJGJ2P15B" localSheetId="17" hidden="1">#REF!</definedName>
    <definedName name="BExVW3YV5XGIVJ97UUPDJGJ2P15B" localSheetId="20" hidden="1">#REF!</definedName>
    <definedName name="BExVW3YV5XGIVJ97UUPDJGJ2P15B" hidden="1">#REF!</definedName>
    <definedName name="BExVW5X571GEYR5SCU1Z2DHKWM79" localSheetId="17" hidden="1">#REF!</definedName>
    <definedName name="BExVW5X571GEYR5SCU1Z2DHKWM79" localSheetId="20" hidden="1">#REF!</definedName>
    <definedName name="BExVW5X571GEYR5SCU1Z2DHKWM79" hidden="1">#REF!</definedName>
    <definedName name="BExVW6YTKA098AF57M4PHNQ54XMH" localSheetId="20" hidden="1">#REF!</definedName>
    <definedName name="BExVW6YTKA098AF57M4PHNQ54XMH" hidden="1">#REF!</definedName>
    <definedName name="BExVWINKCH0V0NUWH363SMXAZE62" localSheetId="20" hidden="1">#REF!</definedName>
    <definedName name="BExVWINKCH0V0NUWH363SMXAZE62" hidden="1">#REF!</definedName>
    <definedName name="BExVWTG1XJY59HT2TMMJM4S3G1YT" localSheetId="20" hidden="1">#REF!</definedName>
    <definedName name="BExVWTG1XJY59HT2TMMJM4S3G1YT" hidden="1">#REF!</definedName>
    <definedName name="BExVWYU8EK669NP172GEIGCTVPPA" localSheetId="20" hidden="1">#REF!</definedName>
    <definedName name="BExVWYU8EK669NP172GEIGCTVPPA" hidden="1">#REF!</definedName>
    <definedName name="BExVX3MVJ0GHWPP1EL59ZQNKMX0B" localSheetId="20" hidden="1">#REF!</definedName>
    <definedName name="BExVX3MVJ0GHWPP1EL59ZQNKMX0B" hidden="1">#REF!</definedName>
    <definedName name="BExVX3XN2DRJKL8EDBIG58RYQ36R" localSheetId="20" hidden="1">#REF!</definedName>
    <definedName name="BExVX3XN2DRJKL8EDBIG58RYQ36R" hidden="1">#REF!</definedName>
    <definedName name="BExVXDZ63PUART77BBR5SI63TPC6" localSheetId="20" hidden="1">#REF!</definedName>
    <definedName name="BExVXDZ63PUART77BBR5SI63TPC6" hidden="1">#REF!</definedName>
    <definedName name="BExVXHKI6LFYMGWISMPACMO247HL" localSheetId="20" hidden="1">#REF!</definedName>
    <definedName name="BExVXHKI6LFYMGWISMPACMO247HL" hidden="1">#REF!</definedName>
    <definedName name="BExVXL0O69U12CDKBFJOPW4R1P2N" localSheetId="20" hidden="1">#REF!</definedName>
    <definedName name="BExVXL0O69U12CDKBFJOPW4R1P2N" hidden="1">#REF!</definedName>
    <definedName name="BExVXLX2BZ5EF2X6R41BTKRJR1NM" localSheetId="20" hidden="1">#REF!</definedName>
    <definedName name="BExVXLX2BZ5EF2X6R41BTKRJR1NM" hidden="1">#REF!</definedName>
    <definedName name="BExVXTK9AEYZ4I2G1G36EB5LBSYN" localSheetId="20" hidden="1">#REF!</definedName>
    <definedName name="BExVXTK9AEYZ4I2G1G36EB5LBSYN" hidden="1">#REF!</definedName>
    <definedName name="BExVY11V7U1SAY4QKYE0PBSPD7LW" localSheetId="20" hidden="1">#REF!</definedName>
    <definedName name="BExVY11V7U1SAY4QKYE0PBSPD7LW" hidden="1">#REF!</definedName>
    <definedName name="BExVY1SV37DL5YU59HS4IG3VBCP4" localSheetId="20" hidden="1">#REF!</definedName>
    <definedName name="BExVY1SV37DL5YU59HS4IG3VBCP4" hidden="1">#REF!</definedName>
    <definedName name="BExVY3WFGJKSQA08UF9NCMST928Y" localSheetId="20" hidden="1">#REF!</definedName>
    <definedName name="BExVY3WFGJKSQA08UF9NCMST928Y" hidden="1">#REF!</definedName>
    <definedName name="BExVY954UOEVQEIC5OFO4NEWVKAQ" localSheetId="20" hidden="1">#REF!</definedName>
    <definedName name="BExVY954UOEVQEIC5OFO4NEWVKAQ" hidden="1">#REF!</definedName>
    <definedName name="BExVYDC7HTM8F61S3XN21YNDDND2" localSheetId="20" hidden="1">#REF!</definedName>
    <definedName name="BExVYDC7HTM8F61S3XN21YNDDND2" hidden="1">#REF!</definedName>
    <definedName name="BExVYFFR4A093PVY6PMSQTBJDM7M" localSheetId="20" hidden="1">#REF!</definedName>
    <definedName name="BExVYFFR4A093PVY6PMSQTBJDM7M" hidden="1">#REF!</definedName>
    <definedName name="BExVYFL875EZ1Y283MJDADGHT55S" localSheetId="9" hidden="1">'[60]10.08.2 - 2008 Expense'!#REF!</definedName>
    <definedName name="BExVYFL875EZ1Y283MJDADGHT55S" localSheetId="20" hidden="1">'[61]10.08.2 - 2008 Expense'!#REF!</definedName>
    <definedName name="BExVYFL875EZ1Y283MJDADGHT55S" hidden="1">'[61]10.08.2 - 2008 Expense'!#REF!</definedName>
    <definedName name="BExVYHDYIV5397LC02V4FEP8VD6W" localSheetId="15" hidden="1">#REF!</definedName>
    <definedName name="BExVYHDYIV5397LC02V4FEP8VD6W" localSheetId="16" hidden="1">#REF!</definedName>
    <definedName name="BExVYHDYIV5397LC02V4FEP8VD6W" localSheetId="17" hidden="1">#REF!</definedName>
    <definedName name="BExVYHDYIV5397LC02V4FEP8VD6W" localSheetId="20" hidden="1">#REF!</definedName>
    <definedName name="BExVYHDYIV5397LC02V4FEP8VD6W" hidden="1">#REF!</definedName>
    <definedName name="BExVYJXKYUCSEU1BZ19KSB39VXMD" localSheetId="17" hidden="1">#REF!</definedName>
    <definedName name="BExVYJXKYUCSEU1BZ19KSB39VXMD" localSheetId="20" hidden="1">#REF!</definedName>
    <definedName name="BExVYJXKYUCSEU1BZ19KSB39VXMD" hidden="1">#REF!</definedName>
    <definedName name="BExVYOVIZDA18YIQ0A30Q052PCAK" localSheetId="17" hidden="1">#REF!</definedName>
    <definedName name="BExVYOVIZDA18YIQ0A30Q052PCAK" localSheetId="20" hidden="1">#REF!</definedName>
    <definedName name="BExVYOVIZDA18YIQ0A30Q052PCAK" hidden="1">#REF!</definedName>
    <definedName name="BExVYQIXPEM6J4JVP78BRHIC05PV" localSheetId="20" hidden="1">#REF!</definedName>
    <definedName name="BExVYQIXPEM6J4JVP78BRHIC05PV" hidden="1">#REF!</definedName>
    <definedName name="BExVYR9UQJ26G3DMTP1TIAG98DRS" localSheetId="20" hidden="1">#REF!</definedName>
    <definedName name="BExVYR9UQJ26G3DMTP1TIAG98DRS" hidden="1">#REF!</definedName>
    <definedName name="BExVYVGWN7SONLVDH9WJ2F1JS264" localSheetId="20" hidden="1">#REF!</definedName>
    <definedName name="BExVYVGWN7SONLVDH9WJ2F1JS264" hidden="1">#REF!</definedName>
    <definedName name="BExVZ9EO732IK6MNMG17Y1EFTJQC" localSheetId="20" hidden="1">#REF!</definedName>
    <definedName name="BExVZ9EO732IK6MNMG17Y1EFTJQC" hidden="1">#REF!</definedName>
    <definedName name="BExVZB1Y5J4UL2LKK0363EU7GIJ1" localSheetId="20" hidden="1">#REF!</definedName>
    <definedName name="BExVZB1Y5J4UL2LKK0363EU7GIJ1" hidden="1">#REF!</definedName>
    <definedName name="BExVZJQVO5LQ0BJH5JEN5NOBIAF6" localSheetId="20" hidden="1">#REF!</definedName>
    <definedName name="BExVZJQVO5LQ0BJH5JEN5NOBIAF6" hidden="1">#REF!</definedName>
    <definedName name="BExVZNXWS91RD7NXV5NE2R3C8WW7" localSheetId="20" hidden="1">#REF!</definedName>
    <definedName name="BExVZNXWS91RD7NXV5NE2R3C8WW7" hidden="1">#REF!</definedName>
    <definedName name="BExW0386REQRCQCVT9BCX80UPTRY" localSheetId="20" hidden="1">#REF!</definedName>
    <definedName name="BExW0386REQRCQCVT9BCX80UPTRY" hidden="1">#REF!</definedName>
    <definedName name="BExW05XB61VWY09SYF60QOK8TPYX" localSheetId="20" hidden="1">#REF!</definedName>
    <definedName name="BExW05XB61VWY09SYF60QOK8TPYX" hidden="1">#REF!</definedName>
    <definedName name="BExW06IWPRMJLGPZWY6KNMR28VMQ" localSheetId="9" hidden="1">'[60]10.08.5 - 2008 Capital - TDBU'!#REF!</definedName>
    <definedName name="BExW06IWPRMJLGPZWY6KNMR28VMQ" localSheetId="20" hidden="1">'[61]10.08.5 - 2008 Capital - TDBU'!#REF!</definedName>
    <definedName name="BExW06IWPRMJLGPZWY6KNMR28VMQ" hidden="1">'[61]10.08.5 - 2008 Capital - TDBU'!#REF!</definedName>
    <definedName name="BExW08MEDLGNM5Z5KYW1HQXCBUR6" localSheetId="15" hidden="1">#REF!</definedName>
    <definedName name="BExW08MEDLGNM5Z5KYW1HQXCBUR6" localSheetId="16" hidden="1">#REF!</definedName>
    <definedName name="BExW08MEDLGNM5Z5KYW1HQXCBUR6" localSheetId="17" hidden="1">#REF!</definedName>
    <definedName name="BExW08MEDLGNM5Z5KYW1HQXCBUR6" localSheetId="20" hidden="1">#REF!</definedName>
    <definedName name="BExW08MEDLGNM5Z5KYW1HQXCBUR6" hidden="1">#REF!</definedName>
    <definedName name="BExW0CIO5SH0TQLZQ1VMKX3JZ7NW" localSheetId="17" hidden="1">#REF!</definedName>
    <definedName name="BExW0CIO5SH0TQLZQ1VMKX3JZ7NW" localSheetId="20" hidden="1">#REF!</definedName>
    <definedName name="BExW0CIO5SH0TQLZQ1VMKX3JZ7NW" hidden="1">#REF!</definedName>
    <definedName name="BExW0FYP4WXY71CYUG40SUBG9UWU" localSheetId="17" hidden="1">#REF!</definedName>
    <definedName name="BExW0FYP4WXY71CYUG40SUBG9UWU" localSheetId="20" hidden="1">#REF!</definedName>
    <definedName name="BExW0FYP4WXY71CYUG40SUBG9UWU" hidden="1">#REF!</definedName>
    <definedName name="BExW0RI61B4VV0ARXTFVBAWRA1C5" localSheetId="20" hidden="1">#REF!</definedName>
    <definedName name="BExW0RI61B4VV0ARXTFVBAWRA1C5" hidden="1">#REF!</definedName>
    <definedName name="BExW0VZZ6WSKCTPUWLYP7VEYJM10" localSheetId="20" hidden="1">#REF!</definedName>
    <definedName name="BExW0VZZ6WSKCTPUWLYP7VEYJM10" hidden="1">#REF!</definedName>
    <definedName name="BExW0ZFYUNZUIMD4ETNZWCS9T0CT" localSheetId="20" hidden="1">#REF!</definedName>
    <definedName name="BExW0ZFYUNZUIMD4ETNZWCS9T0CT" hidden="1">#REF!</definedName>
    <definedName name="BExW1BVUYQTKMOR56MW7RVRX4L1L" localSheetId="20" hidden="1">#REF!</definedName>
    <definedName name="BExW1BVUYQTKMOR56MW7RVRX4L1L" hidden="1">#REF!</definedName>
    <definedName name="BExW1F1220628FOMTW5UAATHRJHK" localSheetId="20" hidden="1">#REF!</definedName>
    <definedName name="BExW1F1220628FOMTW5UAATHRJHK" hidden="1">#REF!</definedName>
    <definedName name="BExW1K4I0JZH96X4HFQY6YAMIG60" localSheetId="20" hidden="1">#REF!</definedName>
    <definedName name="BExW1K4I0JZH96X4HFQY6YAMIG60" hidden="1">#REF!</definedName>
    <definedName name="BExW1TKA0Z9OP2DTG50GZR5EG8C7" localSheetId="20" hidden="1">#REF!</definedName>
    <definedName name="BExW1TKA0Z9OP2DTG50GZR5EG8C7" hidden="1">#REF!</definedName>
    <definedName name="BExW1U0JLKQ094DW5MMOI8UHO09V" localSheetId="20" hidden="1">#REF!</definedName>
    <definedName name="BExW1U0JLKQ094DW5MMOI8UHO09V" hidden="1">#REF!</definedName>
    <definedName name="BExW1WUZ349YPJVAKCEJO07L4NFW" localSheetId="20" hidden="1">#REF!</definedName>
    <definedName name="BExW1WUZ349YPJVAKCEJO07L4NFW" hidden="1">#REF!</definedName>
    <definedName name="BExW21T2WD1YDR47I9BWVRGJZMKW" localSheetId="9" hidden="1">'[60]10.08.3 - 2008 Expense - TDBU'!#REF!</definedName>
    <definedName name="BExW21T2WD1YDR47I9BWVRGJZMKW" localSheetId="20" hidden="1">'[61]10.08.3 - 2008 Expense - TDBU'!#REF!</definedName>
    <definedName name="BExW21T2WD1YDR47I9BWVRGJZMKW" hidden="1">'[61]10.08.3 - 2008 Expense - TDBU'!#REF!</definedName>
    <definedName name="BExW24NI0GQA13RVEGFK7ISS512B" localSheetId="15" hidden="1">#REF!</definedName>
    <definedName name="BExW24NI0GQA13RVEGFK7ISS512B" localSheetId="16" hidden="1">#REF!</definedName>
    <definedName name="BExW24NI0GQA13RVEGFK7ISS512B" localSheetId="17" hidden="1">#REF!</definedName>
    <definedName name="BExW24NI0GQA13RVEGFK7ISS512B" localSheetId="20" hidden="1">#REF!</definedName>
    <definedName name="BExW24NI0GQA13RVEGFK7ISS512B" hidden="1">#REF!</definedName>
    <definedName name="BExW283NP9D366XFPXLGSCI5UB0L" localSheetId="17" hidden="1">#REF!</definedName>
    <definedName name="BExW283NP9D366XFPXLGSCI5UB0L" localSheetId="20" hidden="1">#REF!</definedName>
    <definedName name="BExW283NP9D366XFPXLGSCI5UB0L" hidden="1">#REF!</definedName>
    <definedName name="BExW2F54PEPPIGMV5I4XLXMKJOTG" localSheetId="17" hidden="1">#REF!</definedName>
    <definedName name="BExW2F54PEPPIGMV5I4XLXMKJOTG" localSheetId="20" hidden="1">#REF!</definedName>
    <definedName name="BExW2F54PEPPIGMV5I4XLXMKJOTG" hidden="1">#REF!</definedName>
    <definedName name="BExW2H3C8WJSBW5FGTFKVDVJC4CL" localSheetId="20" hidden="1">#REF!</definedName>
    <definedName name="BExW2H3C8WJSBW5FGTFKVDVJC4CL" hidden="1">#REF!</definedName>
    <definedName name="BExW2MSCKPGF5K3I7TL4KF5ISUOL" localSheetId="20" hidden="1">#REF!</definedName>
    <definedName name="BExW2MSCKPGF5K3I7TL4KF5ISUOL" hidden="1">#REF!</definedName>
    <definedName name="BExW2SMO90FU9W8DVVES6Q4E6BZR" localSheetId="20" hidden="1">#REF!</definedName>
    <definedName name="BExW2SMO90FU9W8DVVES6Q4E6BZR" hidden="1">#REF!</definedName>
    <definedName name="BExW2V0ZEMESP2BVDJGZFBJOIOIQ" localSheetId="9" hidden="1">'[60]10.08.5 - 2008 Capital - TDBU'!#REF!</definedName>
    <definedName name="BExW2V0ZEMESP2BVDJGZFBJOIOIQ" localSheetId="20" hidden="1">'[61]10.08.5 - 2008 Capital - TDBU'!#REF!</definedName>
    <definedName name="BExW2V0ZEMESP2BVDJGZFBJOIOIQ" hidden="1">'[61]10.08.5 - 2008 Capital - TDBU'!#REF!</definedName>
    <definedName name="BExW36V9N91OHCUMGWJQL3I5P4JK" localSheetId="15" hidden="1">#REF!</definedName>
    <definedName name="BExW36V9N91OHCUMGWJQL3I5P4JK" localSheetId="16" hidden="1">#REF!</definedName>
    <definedName name="BExW36V9N91OHCUMGWJQL3I5P4JK" localSheetId="17" hidden="1">#REF!</definedName>
    <definedName name="BExW36V9N91OHCUMGWJQL3I5P4JK" localSheetId="20" hidden="1">#REF!</definedName>
    <definedName name="BExW36V9N91OHCUMGWJQL3I5P4JK" hidden="1">#REF!</definedName>
    <definedName name="BExW3EIBA1J9Q9NA9VCGZGRS8WV7" localSheetId="17" hidden="1">#REF!</definedName>
    <definedName name="BExW3EIBA1J9Q9NA9VCGZGRS8WV7" localSheetId="20" hidden="1">#REF!</definedName>
    <definedName name="BExW3EIBA1J9Q9NA9VCGZGRS8WV7" hidden="1">#REF!</definedName>
    <definedName name="BExW3FEO8FI8N6AGQKYEG4SQVJWB" localSheetId="17" hidden="1">#REF!</definedName>
    <definedName name="BExW3FEO8FI8N6AGQKYEG4SQVJWB" localSheetId="20" hidden="1">#REF!</definedName>
    <definedName name="BExW3FEO8FI8N6AGQKYEG4SQVJWB" hidden="1">#REF!</definedName>
    <definedName name="BExW3GB28STOMJUSZEIA7YKYNS4Y" localSheetId="20" hidden="1">#REF!</definedName>
    <definedName name="BExW3GB28STOMJUSZEIA7YKYNS4Y" hidden="1">#REF!</definedName>
    <definedName name="BExW3T1K638HT5E0Y8MMK108P5JT" localSheetId="20" hidden="1">#REF!</definedName>
    <definedName name="BExW3T1K638HT5E0Y8MMK108P5JT" hidden="1">#REF!</definedName>
    <definedName name="BExW4217ZHL9VO39POSTJOD090WU" localSheetId="20" hidden="1">#REF!</definedName>
    <definedName name="BExW4217ZHL9VO39POSTJOD090WU" hidden="1">#REF!</definedName>
    <definedName name="BExW4GPW71EBF8XPS2QGVQHBCDX3" localSheetId="20" hidden="1">#REF!</definedName>
    <definedName name="BExW4GPW71EBF8XPS2QGVQHBCDX3" hidden="1">#REF!</definedName>
    <definedName name="BExW4JKC5837JBPCOJV337ZVYYY3" localSheetId="20" hidden="1">#REF!</definedName>
    <definedName name="BExW4JKC5837JBPCOJV337ZVYYY3" hidden="1">#REF!</definedName>
    <definedName name="BExW4MPQ2JLA196HW39IPT3Q6JVK" localSheetId="20" hidden="1">#REF!</definedName>
    <definedName name="BExW4MPQ2JLA196HW39IPT3Q6JVK" hidden="1">#REF!</definedName>
    <definedName name="BExW4MV5UH4OKNB95Q2AO7LFASBP" localSheetId="20" hidden="1">#REF!</definedName>
    <definedName name="BExW4MV5UH4OKNB95Q2AO7LFASBP" hidden="1">#REF!</definedName>
    <definedName name="BExW4QR9FV9MP5K610THBSM51RYO" localSheetId="20" hidden="1">#REF!</definedName>
    <definedName name="BExW4QR9FV9MP5K610THBSM51RYO" hidden="1">#REF!</definedName>
    <definedName name="BExW4T5M43NPIJS54VL6SZAENBOE" localSheetId="20" hidden="1">#REF!</definedName>
    <definedName name="BExW4T5M43NPIJS54VL6SZAENBOE" hidden="1">#REF!</definedName>
    <definedName name="BExW4Z029R9E19ZENN3WEA3VDAD1" localSheetId="20" hidden="1">#REF!</definedName>
    <definedName name="BExW4Z029R9E19ZENN3WEA3VDAD1" hidden="1">#REF!</definedName>
    <definedName name="BExW51EDOYXJBXR5AFJCYTA7JI06" localSheetId="20" hidden="1">#REF!</definedName>
    <definedName name="BExW51EDOYXJBXR5AFJCYTA7JI06" hidden="1">#REF!</definedName>
    <definedName name="BExW5AZNT6IAZGNF2C879ODHY1B8" localSheetId="20" hidden="1">#REF!</definedName>
    <definedName name="BExW5AZNT6IAZGNF2C879ODHY1B8" hidden="1">#REF!</definedName>
    <definedName name="BExW5VTHC5GDYD5M9B4Q0FUY7OBA" localSheetId="20" hidden="1">#REF!</definedName>
    <definedName name="BExW5VTHC5GDYD5M9B4Q0FUY7OBA" hidden="1">#REF!</definedName>
    <definedName name="BExW5W48S3UI5UJMSXULAD20EMCG" localSheetId="20" hidden="1">#REF!</definedName>
    <definedName name="BExW5W48S3UI5UJMSXULAD20EMCG" hidden="1">#REF!</definedName>
    <definedName name="BExW5WPU27WD4NWZOT0ZEJIDLX5J" localSheetId="20" hidden="1">#REF!</definedName>
    <definedName name="BExW5WPU27WD4NWZOT0ZEJIDLX5J" hidden="1">#REF!</definedName>
    <definedName name="BExW5YYNT0AJF2AFS43IFCHR7WQQ" localSheetId="9" hidden="1">'[60]10.08.2 - 2008 Expense'!#REF!</definedName>
    <definedName name="BExW5YYNT0AJF2AFS43IFCHR7WQQ" localSheetId="20" hidden="1">'[61]10.08.2 - 2008 Expense'!#REF!</definedName>
    <definedName name="BExW5YYNT0AJF2AFS43IFCHR7WQQ" hidden="1">'[61]10.08.2 - 2008 Expense'!#REF!</definedName>
    <definedName name="BExW660AV1TUV2XNUPD65RZR3QOO" localSheetId="15" hidden="1">#REF!</definedName>
    <definedName name="BExW660AV1TUV2XNUPD65RZR3QOO" localSheetId="16" hidden="1">#REF!</definedName>
    <definedName name="BExW660AV1TUV2XNUPD65RZR3QOO" localSheetId="17" hidden="1">#REF!</definedName>
    <definedName name="BExW660AV1TUV2XNUPD65RZR3QOO" localSheetId="20" hidden="1">#REF!</definedName>
    <definedName name="BExW660AV1TUV2XNUPD65RZR3QOO" hidden="1">#REF!</definedName>
    <definedName name="BExW66LVVZK656PQY1257QMHP2AY" localSheetId="17" hidden="1">#REF!</definedName>
    <definedName name="BExW66LVVZK656PQY1257QMHP2AY" localSheetId="20" hidden="1">#REF!</definedName>
    <definedName name="BExW66LVVZK656PQY1257QMHP2AY" hidden="1">#REF!</definedName>
    <definedName name="BExW6EJPHAP1TWT380AZLXNHR22P" localSheetId="17" hidden="1">#REF!</definedName>
    <definedName name="BExW6EJPHAP1TWT380AZLXNHR22P" localSheetId="20" hidden="1">#REF!</definedName>
    <definedName name="BExW6EJPHAP1TWT380AZLXNHR22P" hidden="1">#REF!</definedName>
    <definedName name="BExW6G1PJ38H10DVLL8WPQ736OEB" localSheetId="20" hidden="1">#REF!</definedName>
    <definedName name="BExW6G1PJ38H10DVLL8WPQ736OEB" hidden="1">#REF!</definedName>
    <definedName name="BExW6TU0OMFLMCB6EWBOQSGHUMX5" localSheetId="20" hidden="1">#REF!</definedName>
    <definedName name="BExW6TU0OMFLMCB6EWBOQSGHUMX5" hidden="1">#REF!</definedName>
    <definedName name="BExW6VBYODJKTS0FMZ47EQS9FUF2" localSheetId="20" hidden="1">#REF!</definedName>
    <definedName name="BExW6VBYODJKTS0FMZ47EQS9FUF2" hidden="1">#REF!</definedName>
    <definedName name="BExW6WZDUEZS3JDTHC8X310LL1OU" localSheetId="20" hidden="1">#REF!</definedName>
    <definedName name="BExW6WZDUEZS3JDTHC8X310LL1OU" hidden="1">#REF!</definedName>
    <definedName name="BExW76F60TD8OIAVEJQE3MX4PLDY" localSheetId="20" hidden="1">#REF!</definedName>
    <definedName name="BExW76F60TD8OIAVEJQE3MX4PLDY" hidden="1">#REF!</definedName>
    <definedName name="BExW782GMQD1F9JJSPQU5QT2TWON" localSheetId="20" hidden="1">#REF!</definedName>
    <definedName name="BExW782GMQD1F9JJSPQU5QT2TWON" hidden="1">#REF!</definedName>
    <definedName name="BExW794A74Z5F2K8LVQLD6VSKXUE" localSheetId="20" hidden="1">#REF!</definedName>
    <definedName name="BExW794A74Z5F2K8LVQLD6VSKXUE" hidden="1">#REF!</definedName>
    <definedName name="BExW7DBCHP0SWYSW2RKLS8IBPCVS" localSheetId="20" hidden="1">#REF!</definedName>
    <definedName name="BExW7DBCHP0SWYSW2RKLS8IBPCVS" hidden="1">#REF!</definedName>
    <definedName name="BExW7S00X50K2O0H0GL7P3JROGG6" localSheetId="20" hidden="1">#REF!</definedName>
    <definedName name="BExW7S00X50K2O0H0GL7P3JROGG6" hidden="1">#REF!</definedName>
    <definedName name="BExW81FSTXQA1A81CD1MVDX6257O" localSheetId="20" hidden="1">#REF!</definedName>
    <definedName name="BExW81FSTXQA1A81CD1MVDX6257O" hidden="1">#REF!</definedName>
    <definedName name="BExW82C756R4HC5DTN5Z29F0D3QO" localSheetId="9" hidden="1">'[60]10.08.3 - 2008 Expense - TDBU'!#REF!</definedName>
    <definedName name="BExW82C756R4HC5DTN5Z29F0D3QO" localSheetId="20" hidden="1">'[61]10.08.3 - 2008 Expense - TDBU'!#REF!</definedName>
    <definedName name="BExW82C756R4HC5DTN5Z29F0D3QO" hidden="1">'[61]10.08.3 - 2008 Expense - TDBU'!#REF!</definedName>
    <definedName name="BExW87VVJSJLAJQQHUHH974N4MAO" localSheetId="15" hidden="1">#REF!</definedName>
    <definedName name="BExW87VVJSJLAJQQHUHH974N4MAO" localSheetId="16" hidden="1">#REF!</definedName>
    <definedName name="BExW87VVJSJLAJQQHUHH974N4MAO" localSheetId="17" hidden="1">#REF!</definedName>
    <definedName name="BExW87VVJSJLAJQQHUHH974N4MAO" localSheetId="20" hidden="1">#REF!</definedName>
    <definedName name="BExW87VVJSJLAJQQHUHH974N4MAO" hidden="1">#REF!</definedName>
    <definedName name="BExW8COJI4803WMVPHGL8240OBIU" localSheetId="17" hidden="1">#REF!</definedName>
    <definedName name="BExW8COJI4803WMVPHGL8240OBIU" localSheetId="20" hidden="1">#REF!</definedName>
    <definedName name="BExW8COJI4803WMVPHGL8240OBIU" hidden="1">#REF!</definedName>
    <definedName name="BExW8K0SSIPSKBVP06IJ71600HJZ" localSheetId="17" hidden="1">#REF!</definedName>
    <definedName name="BExW8K0SSIPSKBVP06IJ71600HJZ" localSheetId="20" hidden="1">#REF!</definedName>
    <definedName name="BExW8K0SSIPSKBVP06IJ71600HJZ" hidden="1">#REF!</definedName>
    <definedName name="BExW8NM8DJJESE7GF7VGTO2XO6P1" localSheetId="20" hidden="1">#REF!</definedName>
    <definedName name="BExW8NM8DJJESE7GF7VGTO2XO6P1" hidden="1">#REF!</definedName>
    <definedName name="BExW8P9O4HQC1Y372I0HCCBVKNTO" localSheetId="20" hidden="1">#REF!</definedName>
    <definedName name="BExW8P9O4HQC1Y372I0HCCBVKNTO" hidden="1">#REF!</definedName>
    <definedName name="BExW8T0GVY3ZYO4ACSBLHS8SH895" localSheetId="20" hidden="1">#REF!</definedName>
    <definedName name="BExW8T0GVY3ZYO4ACSBLHS8SH895" hidden="1">#REF!</definedName>
    <definedName name="BExW8YEP73JMMU9HZ08PM4WHJQZ4" localSheetId="20" hidden="1">#REF!</definedName>
    <definedName name="BExW8YEP73JMMU9HZ08PM4WHJQZ4" hidden="1">#REF!</definedName>
    <definedName name="BExW937AT53OZQRHNWQZ5BVH24IE" localSheetId="20" hidden="1">#REF!</definedName>
    <definedName name="BExW937AT53OZQRHNWQZ5BVH24IE" hidden="1">#REF!</definedName>
    <definedName name="BExW95LN5N0LYFFVP7GJEGDVDLF0" localSheetId="20" hidden="1">#REF!</definedName>
    <definedName name="BExW95LN5N0LYFFVP7GJEGDVDLF0" hidden="1">#REF!</definedName>
    <definedName name="BExW967733Q8RAJOHR2GJ3HO8JIW" localSheetId="20" hidden="1">#REF!</definedName>
    <definedName name="BExW967733Q8RAJOHR2GJ3HO8JIW" hidden="1">#REF!</definedName>
    <definedName name="BExW9OHD0PA2FFDEECR0C4SFBRVS" localSheetId="20" hidden="1">#REF!</definedName>
    <definedName name="BExW9OHD0PA2FFDEECR0C4SFBRVS" hidden="1">#REF!</definedName>
    <definedName name="BExW9POK1KIOI0ALS5MZIKTDIYMA" localSheetId="20" hidden="1">#REF!</definedName>
    <definedName name="BExW9POK1KIOI0ALS5MZIKTDIYMA" hidden="1">#REF!</definedName>
    <definedName name="BExW9TVLB7OIHTG98I7I4EXBL61S" localSheetId="20" hidden="1">#REF!</definedName>
    <definedName name="BExW9TVLB7OIHTG98I7I4EXBL61S" hidden="1">#REF!</definedName>
    <definedName name="BExXL0I7INHGEJWJ97OQTEJKJUBR" localSheetId="20" hidden="1">#REF!</definedName>
    <definedName name="BExXL0I7INHGEJWJ97OQTEJKJUBR" hidden="1">#REF!</definedName>
    <definedName name="BExXLDE6PN4ESWT3LXJNQCY94NE4" localSheetId="20" hidden="1">#REF!</definedName>
    <definedName name="BExXLDE6PN4ESWT3LXJNQCY94NE4" hidden="1">#REF!</definedName>
    <definedName name="BExXLQVPK2H3IF0NDDA5CT612EUK" localSheetId="20" hidden="1">#REF!</definedName>
    <definedName name="BExXLQVPK2H3IF0NDDA5CT612EUK" hidden="1">#REF!</definedName>
    <definedName name="BExXLR6IO70TYTACKQH9M5PGV24J" localSheetId="20" hidden="1">#REF!</definedName>
    <definedName name="BExXLR6IO70TYTACKQH9M5PGV24J" hidden="1">#REF!</definedName>
    <definedName name="BExXM065WOLYRYHGHOJE0OOFXA4M" localSheetId="20" hidden="1">#REF!</definedName>
    <definedName name="BExXM065WOLYRYHGHOJE0OOFXA4M" hidden="1">#REF!</definedName>
    <definedName name="BExXM3GUNXVDM82KUR17NNUMQCNI" localSheetId="20" hidden="1">#REF!</definedName>
    <definedName name="BExXM3GUNXVDM82KUR17NNUMQCNI" hidden="1">#REF!</definedName>
    <definedName name="BExXMA28M8SH7MKIGETSDA72WUIZ" localSheetId="20" hidden="1">#REF!</definedName>
    <definedName name="BExXMA28M8SH7MKIGETSDA72WUIZ" hidden="1">#REF!</definedName>
    <definedName name="BExXMOLHIAHDLFSA31PUB36SC3I9" localSheetId="20" hidden="1">#REF!</definedName>
    <definedName name="BExXMOLHIAHDLFSA31PUB36SC3I9" hidden="1">#REF!</definedName>
    <definedName name="BExXMT8T5Z3M2JBQN65X2LKH0YQI" localSheetId="20" hidden="1">#REF!</definedName>
    <definedName name="BExXMT8T5Z3M2JBQN65X2LKH0YQI" hidden="1">#REF!</definedName>
    <definedName name="BExXN1XNO7H60M9X1E7EVWFJDM5N" localSheetId="20" hidden="1">#REF!</definedName>
    <definedName name="BExXN1XNO7H60M9X1E7EVWFJDM5N" hidden="1">#REF!</definedName>
    <definedName name="BExXN22ZOTIW49GPLWFYKVM90FNZ" localSheetId="20" hidden="1">#REF!</definedName>
    <definedName name="BExXN22ZOTIW49GPLWFYKVM90FNZ" hidden="1">#REF!</definedName>
    <definedName name="BExXN4C031W9DK73MJHKL8YT1QA8" localSheetId="20" hidden="1">#REF!</definedName>
    <definedName name="BExXN4C031W9DK73MJHKL8YT1QA8" hidden="1">#REF!</definedName>
    <definedName name="BExXN6QAP8UJQVN4R4BQKPP4QK35" localSheetId="20" hidden="1">#REF!</definedName>
    <definedName name="BExXN6QAP8UJQVN4R4BQKPP4QK35" hidden="1">#REF!</definedName>
    <definedName name="BExXNBOA39T2X6Y5Y5GZ5DDNA1AX" localSheetId="20" hidden="1">#REF!</definedName>
    <definedName name="BExXNBOA39T2X6Y5Y5GZ5DDNA1AX" hidden="1">#REF!</definedName>
    <definedName name="BExXNCVFNFROM6X4XZABZ1M55JVL" localSheetId="20" hidden="1">#REF!</definedName>
    <definedName name="BExXNCVFNFROM6X4XZABZ1M55JVL" hidden="1">#REF!</definedName>
    <definedName name="BExXND6872VJ3M2PGT056WQMWBHD" localSheetId="20" hidden="1">#REF!</definedName>
    <definedName name="BExXND6872VJ3M2PGT056WQMWBHD" hidden="1">#REF!</definedName>
    <definedName name="BExXNPM24UN2PGVL9D1TUBFRIKR4" localSheetId="20" hidden="1">#REF!</definedName>
    <definedName name="BExXNPM24UN2PGVL9D1TUBFRIKR4" hidden="1">#REF!</definedName>
    <definedName name="BExXNWYB165VO9MHARCL5WLCHWS0" localSheetId="20" hidden="1">#REF!</definedName>
    <definedName name="BExXNWYB165VO9MHARCL5WLCHWS0" hidden="1">#REF!</definedName>
    <definedName name="BExXNYLR0NNRQQBQ09OAWL5SFA2P" localSheetId="20" hidden="1">#REF!</definedName>
    <definedName name="BExXNYLR0NNRQQBQ09OAWL5SFA2P" hidden="1">#REF!</definedName>
    <definedName name="BExXO278QHQN8JDK5425EJ615ECC" localSheetId="20" hidden="1">#REF!</definedName>
    <definedName name="BExXO278QHQN8JDK5425EJ615ECC" hidden="1">#REF!</definedName>
    <definedName name="BExXO574BHMI9HN803IPJ8B00ZQ1" localSheetId="20" hidden="1">#REF!</definedName>
    <definedName name="BExXO574BHMI9HN803IPJ8B00ZQ1" hidden="1">#REF!</definedName>
    <definedName name="BExXO81JZ0ARONLA93VY8VLBDM3Z" localSheetId="20" hidden="1">#REF!</definedName>
    <definedName name="BExXO81JZ0ARONLA93VY8VLBDM3Z" hidden="1">#REF!</definedName>
    <definedName name="BExXOBHOP0WGFHI2Y9AO4L440UVQ" localSheetId="20" hidden="1">#REF!</definedName>
    <definedName name="BExXOBHOP0WGFHI2Y9AO4L440UVQ" hidden="1">#REF!</definedName>
    <definedName name="BExXOHSAD2NSHOLLMZ2JWA4I3I1R" localSheetId="20" hidden="1">#REF!</definedName>
    <definedName name="BExXOHSAD2NSHOLLMZ2JWA4I3I1R" hidden="1">#REF!</definedName>
    <definedName name="BExXOIDP4V2QCBHG5KQQO9VT0HDH" localSheetId="20" hidden="1">#REF!</definedName>
    <definedName name="BExXOIDP4V2QCBHG5KQQO9VT0HDH" hidden="1">#REF!</definedName>
    <definedName name="BExXOMQ7TBU2AJ03HNGNVCK9S4VM" localSheetId="20" hidden="1">#REF!</definedName>
    <definedName name="BExXOMQ7TBU2AJ03HNGNVCK9S4VM" hidden="1">#REF!</definedName>
    <definedName name="BExXP49C9Y3U7LWFBFCQSE4WPWHA" localSheetId="20" hidden="1">#REF!</definedName>
    <definedName name="BExXP49C9Y3U7LWFBFCQSE4WPWHA" hidden="1">#REF!</definedName>
    <definedName name="BExXP80B5FGA00JCM7UXKPI3PB7Y" localSheetId="20" hidden="1">#REF!</definedName>
    <definedName name="BExXP80B5FGA00JCM7UXKPI3PB7Y" hidden="1">#REF!</definedName>
    <definedName name="BExXP85M4WXYVN1UVHUTOEKEG5XS" localSheetId="20" hidden="1">#REF!</definedName>
    <definedName name="BExXP85M4WXYVN1UVHUTOEKEG5XS" hidden="1">#REF!</definedName>
    <definedName name="BExXPELOTHOAG0OWILLAH94OZV5J" localSheetId="20" hidden="1">#REF!</definedName>
    <definedName name="BExXPELOTHOAG0OWILLAH94OZV5J" hidden="1">#REF!</definedName>
    <definedName name="BExXPEWH9AJE234H90KL5ICZZ0IS" localSheetId="20" hidden="1">#REF!</definedName>
    <definedName name="BExXPEWH9AJE234H90KL5ICZZ0IS" hidden="1">#REF!</definedName>
    <definedName name="BExXPS31W1VD2NMIE4E37LHVDF0L" localSheetId="20" hidden="1">#REF!</definedName>
    <definedName name="BExXPS31W1VD2NMIE4E37LHVDF0L" hidden="1">#REF!</definedName>
    <definedName name="BExXPZKYEMVF5JOC14HYOOYQK6JK" localSheetId="20" hidden="1">#REF!</definedName>
    <definedName name="BExXPZKYEMVF5JOC14HYOOYQK6JK" hidden="1">#REF!</definedName>
    <definedName name="BExXQ12Q21G0KAAP7BK68KNBBDMH" localSheetId="20" hidden="1">#REF!</definedName>
    <definedName name="BExXQ12Q21G0KAAP7BK68KNBBDMH" hidden="1">#REF!</definedName>
    <definedName name="BExXQ72J3O85VF3MRWYM7RCY6B7A" localSheetId="20" hidden="1">#REF!</definedName>
    <definedName name="BExXQ72J3O85VF3MRWYM7RCY6B7A" hidden="1">#REF!</definedName>
    <definedName name="BExXQ89PA10X79WBWOEP1AJX1OQM" localSheetId="20" hidden="1">#REF!</definedName>
    <definedName name="BExXQ89PA10X79WBWOEP1AJX1OQM" hidden="1">#REF!</definedName>
    <definedName name="BExXQCGQGGYSI0LTRVR73MUO50AW" localSheetId="20" hidden="1">#REF!</definedName>
    <definedName name="BExXQCGQGGYSI0LTRVR73MUO50AW" hidden="1">#REF!</definedName>
    <definedName name="BExXQD2B3434GXJT0U2OVW30R5K6" localSheetId="20" hidden="1">#REF!</definedName>
    <definedName name="BExXQD2B3434GXJT0U2OVW30R5K6" hidden="1">#REF!</definedName>
    <definedName name="BExXQEEXFHDQ8DSRAJSB5ET6J004" localSheetId="20" hidden="1">#REF!</definedName>
    <definedName name="BExXQEEXFHDQ8DSRAJSB5ET6J004" hidden="1">#REF!</definedName>
    <definedName name="BExXQH41O5HZAH8BO6HCFY8YC3TU" localSheetId="20" hidden="1">#REF!</definedName>
    <definedName name="BExXQH41O5HZAH8BO6HCFY8YC3TU" hidden="1">#REF!</definedName>
    <definedName name="BExXQIRBLQSLAJTFL7224FCFUTKH" localSheetId="20" hidden="1">#REF!</definedName>
    <definedName name="BExXQIRBLQSLAJTFL7224FCFUTKH" hidden="1">#REF!</definedName>
    <definedName name="BExXQJIEF5R3QQ6D8HO3NGPU0IQC" localSheetId="20" hidden="1">#REF!</definedName>
    <definedName name="BExXQJIEF5R3QQ6D8HO3NGPU0IQC" hidden="1">#REF!</definedName>
    <definedName name="BExXQU00K9ER4I1WM7T9J0W1E7ZC" localSheetId="20" hidden="1">#REF!</definedName>
    <definedName name="BExXQU00K9ER4I1WM7T9J0W1E7ZC" hidden="1">#REF!</definedName>
    <definedName name="BExXQU00KOR7XLM8B13DGJ1MIQDY" localSheetId="20" hidden="1">#REF!</definedName>
    <definedName name="BExXQU00KOR7XLM8B13DGJ1MIQDY" hidden="1">#REF!</definedName>
    <definedName name="BExXQXG18PS8HGBOS03OSTQ0KEYC" localSheetId="20" hidden="1">#REF!</definedName>
    <definedName name="BExXQXG18PS8HGBOS03OSTQ0KEYC" hidden="1">#REF!</definedName>
    <definedName name="BExXQXQT4OAFQT5B0YB3USDJOJOB" localSheetId="20" hidden="1">#REF!</definedName>
    <definedName name="BExXQXQT4OAFQT5B0YB3USDJOJOB" hidden="1">#REF!</definedName>
    <definedName name="BExXR3FSEXAHSXEQNJORWFCPX86N" localSheetId="20" hidden="1">#REF!</definedName>
    <definedName name="BExXR3FSEXAHSXEQNJORWFCPX86N" hidden="1">#REF!</definedName>
    <definedName name="BExXR3W3FKYQBLR299HO9RZ70C43" localSheetId="20" hidden="1">#REF!</definedName>
    <definedName name="BExXR3W3FKYQBLR299HO9RZ70C43" hidden="1">#REF!</definedName>
    <definedName name="BExXR46U23CRRBV6IZT982MAEQKI" localSheetId="20" hidden="1">#REF!</definedName>
    <definedName name="BExXR46U23CRRBV6IZT982MAEQKI" hidden="1">#REF!</definedName>
    <definedName name="BExXR8OKAVX7O70V5IYG2PRKXSTI" localSheetId="20" hidden="1">#REF!</definedName>
    <definedName name="BExXR8OKAVX7O70V5IYG2PRKXSTI" hidden="1">#REF!</definedName>
    <definedName name="BExXRA6N6XCLQM6XDV724ZIH6G93" localSheetId="20" hidden="1">#REF!</definedName>
    <definedName name="BExXRA6N6XCLQM6XDV724ZIH6G93" hidden="1">#REF!</definedName>
    <definedName name="BExXRABZ1CNKCG6K1MR6OUFHF7J9" localSheetId="20" hidden="1">#REF!</definedName>
    <definedName name="BExXRABZ1CNKCG6K1MR6OUFHF7J9" hidden="1">#REF!</definedName>
    <definedName name="BExXRBOFETC0OTJ6WY3VPMFH03VB" localSheetId="20" hidden="1">#REF!</definedName>
    <definedName name="BExXRBOFETC0OTJ6WY3VPMFH03VB" hidden="1">#REF!</definedName>
    <definedName name="BExXRD13K1S9Y3JGR7CXSONT7RJZ" localSheetId="20" hidden="1">#REF!</definedName>
    <definedName name="BExXRD13K1S9Y3JGR7CXSONT7RJZ" hidden="1">#REF!</definedName>
    <definedName name="BExXRIFB4QQ87QIGA9AG0NXP577K" localSheetId="20" hidden="1">#REF!</definedName>
    <definedName name="BExXRIFB4QQ87QIGA9AG0NXP577K" hidden="1">#REF!</definedName>
    <definedName name="BExXRIQ2JF2CVTRDQX2D9SPH7FTN" localSheetId="20" hidden="1">#REF!</definedName>
    <definedName name="BExXRIQ2JF2CVTRDQX2D9SPH7FTN" hidden="1">#REF!</definedName>
    <definedName name="BExXRL4ETKGR5B08IWLV5UKWS07Z" localSheetId="20" hidden="1">#REF!</definedName>
    <definedName name="BExXRL4ETKGR5B08IWLV5UKWS07Z" hidden="1">#REF!</definedName>
    <definedName name="BExXRO4A6VUH1F4XV8N1BRJ4896W" localSheetId="20" hidden="1">#REF!</definedName>
    <definedName name="BExXRO4A6VUH1F4XV8N1BRJ4896W" hidden="1">#REF!</definedName>
    <definedName name="BExXRO9N1SNJZGKD90P4K7FU1J0P" localSheetId="20" hidden="1">#REF!</definedName>
    <definedName name="BExXRO9N1SNJZGKD90P4K7FU1J0P" hidden="1">#REF!</definedName>
    <definedName name="BExXRR9I9RZJSO66K1CB8R2H3ACH" localSheetId="20" hidden="1">#REF!</definedName>
    <definedName name="BExXRR9I9RZJSO66K1CB8R2H3ACH" hidden="1">#REF!</definedName>
    <definedName name="BExXRV5QP3Z0KAQ1EQT9JYT2FV0L" localSheetId="20" hidden="1">#REF!</definedName>
    <definedName name="BExXRV5QP3Z0KAQ1EQT9JYT2FV0L" hidden="1">#REF!</definedName>
    <definedName name="BExXRZ20LZZCW8LVGDK0XETOTSAI" localSheetId="20" hidden="1">#REF!</definedName>
    <definedName name="BExXRZ20LZZCW8LVGDK0XETOTSAI" hidden="1">#REF!</definedName>
    <definedName name="BExXRZNM651EJ5HJPGKGTVYLAZQ1" localSheetId="20" hidden="1">#REF!</definedName>
    <definedName name="BExXRZNM651EJ5HJPGKGTVYLAZQ1" hidden="1">#REF!</definedName>
    <definedName name="BExXS63O4OMWMNXXAODZQFSDG33N" localSheetId="20" hidden="1">#REF!</definedName>
    <definedName name="BExXS63O4OMWMNXXAODZQFSDG33N" hidden="1">#REF!</definedName>
    <definedName name="BExXS8HZ90IK9RD5CZ6M2XT64C3R" localSheetId="20" hidden="1">#REF!</definedName>
    <definedName name="BExXS8HZ90IK9RD5CZ6M2XT64C3R" hidden="1">#REF!</definedName>
    <definedName name="BExXSBSP1TOY051HSPEPM0AEIO2M" localSheetId="20" hidden="1">#REF!</definedName>
    <definedName name="BExXSBSP1TOY051HSPEPM0AEIO2M" hidden="1">#REF!</definedName>
    <definedName name="BExXSC8RFK5D68FJD2HI4K66SA6I" localSheetId="20" hidden="1">#REF!</definedName>
    <definedName name="BExXSC8RFK5D68FJD2HI4K66SA6I" hidden="1">#REF!</definedName>
    <definedName name="BExXSGW487JM8X45CILCD3ELADND" localSheetId="20" hidden="1">#REF!</definedName>
    <definedName name="BExXSGW487JM8X45CILCD3ELADND" hidden="1">#REF!</definedName>
    <definedName name="BExXSJA8FX6FL775LX7EDM4LQ4ZF" localSheetId="20" hidden="1">#REF!</definedName>
    <definedName name="BExXSJA8FX6FL775LX7EDM4LQ4ZF" hidden="1">#REF!</definedName>
    <definedName name="BExXSNHC88W4UMXEOIOOATJAIKZO" localSheetId="20" hidden="1">#REF!</definedName>
    <definedName name="BExXSNHC88W4UMXEOIOOATJAIKZO" hidden="1">#REF!</definedName>
    <definedName name="BExXSTBS08WIA9TLALV3UQ2Z3MRG" localSheetId="20" hidden="1">#REF!</definedName>
    <definedName name="BExXSTBS08WIA9TLALV3UQ2Z3MRG" hidden="1">#REF!</definedName>
    <definedName name="BExXSVQ2WOJJ73YEO8Q2FK60V4G8" localSheetId="20" hidden="1">#REF!</definedName>
    <definedName name="BExXSVQ2WOJJ73YEO8Q2FK60V4G8" hidden="1">#REF!</definedName>
    <definedName name="BExXTHLRNL82GN7KZY3TOLO508N7" localSheetId="20" hidden="1">#REF!</definedName>
    <definedName name="BExXTHLRNL82GN7KZY3TOLO508N7" hidden="1">#REF!</definedName>
    <definedName name="BExXTL72MKEQSQH9L2OTFLU8DM2B" localSheetId="20" hidden="1">#REF!</definedName>
    <definedName name="BExXTL72MKEQSQH9L2OTFLU8DM2B" hidden="1">#REF!</definedName>
    <definedName name="BExXTM3M4RTCRSX7VGAXGQNPP668" localSheetId="20" hidden="1">#REF!</definedName>
    <definedName name="BExXTM3M4RTCRSX7VGAXGQNPP668" hidden="1">#REF!</definedName>
    <definedName name="BExXTOCF78J7WY6FOVBRY1N2RBBR" localSheetId="20" hidden="1">#REF!</definedName>
    <definedName name="BExXTOCF78J7WY6FOVBRY1N2RBBR" hidden="1">#REF!</definedName>
    <definedName name="BExXTP3GYO6Z9RTKKT10XA0UTV3T" localSheetId="20" hidden="1">#REF!</definedName>
    <definedName name="BExXTP3GYO6Z9RTKKT10XA0UTV3T" hidden="1">#REF!</definedName>
    <definedName name="BExXTRXWS5WKEYMU65AGIWPW8XMY" localSheetId="20" hidden="1">#REF!</definedName>
    <definedName name="BExXTRXWS5WKEYMU65AGIWPW8XMY" hidden="1">#REF!</definedName>
    <definedName name="BExXTYU24I49X78RIN9EOO9PMHSV" localSheetId="20" hidden="1">#REF!</definedName>
    <definedName name="BExXTYU24I49X78RIN9EOO9PMHSV" hidden="1">#REF!</definedName>
    <definedName name="BExXTZKZ4CG92ZQLIRKEXXH9BFIR" localSheetId="20" hidden="1">#REF!</definedName>
    <definedName name="BExXTZKZ4CG92ZQLIRKEXXH9BFIR" hidden="1">#REF!</definedName>
    <definedName name="BExXU4J2BM2964GD5UZHM752Q4NS" localSheetId="20" hidden="1">#REF!</definedName>
    <definedName name="BExXU4J2BM2964GD5UZHM752Q4NS" hidden="1">#REF!</definedName>
    <definedName name="BExXU6XDTT7RM93KILIDEYPA9XKF" localSheetId="20" hidden="1">#REF!</definedName>
    <definedName name="BExXU6XDTT7RM93KILIDEYPA9XKF" hidden="1">#REF!</definedName>
    <definedName name="BExXU8VLZA7WLPZ3RAQZGNERUD26" localSheetId="20" hidden="1">#REF!</definedName>
    <definedName name="BExXU8VLZA7WLPZ3RAQZGNERUD26" hidden="1">#REF!</definedName>
    <definedName name="BExXUB9RSLSCNN5ETLXY72DAPZZM" localSheetId="20" hidden="1">#REF!</definedName>
    <definedName name="BExXUB9RSLSCNN5ETLXY72DAPZZM" hidden="1">#REF!</definedName>
    <definedName name="BExXUFRM82XQIN2T8KGLDQL1IBQW" localSheetId="20" hidden="1">#REF!</definedName>
    <definedName name="BExXUFRM82XQIN2T8KGLDQL1IBQW" hidden="1">#REF!</definedName>
    <definedName name="BExXUQEQBF6FI240ZGIF9YXZSRAU" localSheetId="20" hidden="1">#REF!</definedName>
    <definedName name="BExXUQEQBF6FI240ZGIF9YXZSRAU" hidden="1">#REF!</definedName>
    <definedName name="BExXUVSXSP8ESN178IHNRRMIMOMT" localSheetId="20" hidden="1">#REF!</definedName>
    <definedName name="BExXUVSXSP8ESN178IHNRRMIMOMT" hidden="1">#REF!</definedName>
    <definedName name="BExXUYND6EJO7CJ5KRICV4O1JNWK" localSheetId="20" hidden="1">#REF!</definedName>
    <definedName name="BExXUYND6EJO7CJ5KRICV4O1JNWK" hidden="1">#REF!</definedName>
    <definedName name="BExXV1HYM7PSRL7FDSBCIW13Z2U3" localSheetId="20" hidden="1">#REF!</definedName>
    <definedName name="BExXV1HYM7PSRL7FDSBCIW13Z2U3" hidden="1">#REF!</definedName>
    <definedName name="BExXV6FWG4H3S2QEUJZYIXILNGJ7" localSheetId="20" hidden="1">#REF!</definedName>
    <definedName name="BExXV6FWG4H3S2QEUJZYIXILNGJ7" hidden="1">#REF!</definedName>
    <definedName name="BExXVCVYROMZMHARVU6MD514BMTF" localSheetId="20" hidden="1">#REF!</definedName>
    <definedName name="BExXVCVYROMZMHARVU6MD514BMTF" hidden="1">#REF!</definedName>
    <definedName name="BExXVGS1T0RO7HBN75IPQXATHZ23" localSheetId="20" hidden="1">#REF!</definedName>
    <definedName name="BExXVGS1T0RO7HBN75IPQXATHZ23" hidden="1">#REF!</definedName>
    <definedName name="BExXVK87BMMO6LHKV0CFDNIQVIBS" localSheetId="20" hidden="1">#REF!</definedName>
    <definedName name="BExXVK87BMMO6LHKV0CFDNIQVIBS" hidden="1">#REF!</definedName>
    <definedName name="BExXVKZ9WXPGL6IVY6T61IDD771I" localSheetId="20" hidden="1">#REF!</definedName>
    <definedName name="BExXVKZ9WXPGL6IVY6T61IDD771I" hidden="1">#REF!</definedName>
    <definedName name="BExXVUPU1FDA3CCHMAFE3SPCNSO2" localSheetId="20" hidden="1">#REF!</definedName>
    <definedName name="BExXVUPU1FDA3CCHMAFE3SPCNSO2" hidden="1">#REF!</definedName>
    <definedName name="BExXW0K72T1Y8K1I4VZT87UY9S2G" localSheetId="20" hidden="1">#REF!</definedName>
    <definedName name="BExXW0K72T1Y8K1I4VZT87UY9S2G" hidden="1">#REF!</definedName>
    <definedName name="BExXW27MMXHXUXX78SDTBE1JYTHT" localSheetId="20" hidden="1">#REF!</definedName>
    <definedName name="BExXW27MMXHXUXX78SDTBE1JYTHT" hidden="1">#REF!</definedName>
    <definedName name="BExXW2YIM2MYBSHRIX0RP9D4PRMN" localSheetId="20" hidden="1">#REF!</definedName>
    <definedName name="BExXW2YIM2MYBSHRIX0RP9D4PRMN" hidden="1">#REF!</definedName>
    <definedName name="BExXWBNE4KTFSXKVSRF6WX039WPB" localSheetId="20" hidden="1">#REF!</definedName>
    <definedName name="BExXWBNE4KTFSXKVSRF6WX039WPB" hidden="1">#REF!</definedName>
    <definedName name="BExXWFP5AYE7EHYTJWBZSQ8PQ0YX" localSheetId="20" hidden="1">#REF!</definedName>
    <definedName name="BExXWFP5AYE7EHYTJWBZSQ8PQ0YX" hidden="1">#REF!</definedName>
    <definedName name="BExXWSAAQ4VSVQZI0D2A8NTQ53VH" localSheetId="20" hidden="1">#REF!</definedName>
    <definedName name="BExXWSAAQ4VSVQZI0D2A8NTQ53VH" hidden="1">#REF!</definedName>
    <definedName name="BExXWVFIBQT8OY1O41FRFPFGXQHK" localSheetId="20" hidden="1">#REF!</definedName>
    <definedName name="BExXWVFIBQT8OY1O41FRFPFGXQHK" hidden="1">#REF!</definedName>
    <definedName name="BExXWWXHBZHA9J3N8K47F84X0M0L" localSheetId="20" hidden="1">#REF!</definedName>
    <definedName name="BExXWWXHBZHA9J3N8K47F84X0M0L" hidden="1">#REF!</definedName>
    <definedName name="BExXX7V6XV8D71NMUTIG4TUF6DF3" localSheetId="9" hidden="1">'[60]10.08.5 - 2008 Capital - TDBU'!#REF!</definedName>
    <definedName name="BExXX7V6XV8D71NMUTIG4TUF6DF3" localSheetId="20" hidden="1">'[61]10.08.5 - 2008 Capital - TDBU'!#REF!</definedName>
    <definedName name="BExXX7V6XV8D71NMUTIG4TUF6DF3" hidden="1">'[61]10.08.5 - 2008 Capital - TDBU'!#REF!</definedName>
    <definedName name="BExXX9D3XK7CEZ9SI9UOA6F79ZPL" localSheetId="15" hidden="1">#REF!</definedName>
    <definedName name="BExXX9D3XK7CEZ9SI9UOA6F79ZPL" localSheetId="16" hidden="1">#REF!</definedName>
    <definedName name="BExXX9D3XK7CEZ9SI9UOA6F79ZPL" localSheetId="17" hidden="1">#REF!</definedName>
    <definedName name="BExXX9D3XK7CEZ9SI9UOA6F79ZPL" localSheetId="20" hidden="1">#REF!</definedName>
    <definedName name="BExXX9D3XK7CEZ9SI9UOA6F79ZPL" hidden="1">#REF!</definedName>
    <definedName name="BExXXBBCLDS7K2HB4LLGA6TTTXO3" localSheetId="17" hidden="1">#REF!</definedName>
    <definedName name="BExXXBBCLDS7K2HB4LLGA6TTTXO3" localSheetId="20" hidden="1">#REF!</definedName>
    <definedName name="BExXXBBCLDS7K2HB4LLGA6TTTXO3" hidden="1">#REF!</definedName>
    <definedName name="BExXXBGNQF0HXLZNUFVN9AGYLRGU" localSheetId="17" hidden="1">#REF!</definedName>
    <definedName name="BExXXBGNQF0HXLZNUFVN9AGYLRGU" localSheetId="20" hidden="1">#REF!</definedName>
    <definedName name="BExXXBGNQF0HXLZNUFVN9AGYLRGU" hidden="1">#REF!</definedName>
    <definedName name="BExXXBM521DL8R4ZX7NZ3DBCUOR5" localSheetId="20" hidden="1">#REF!</definedName>
    <definedName name="BExXXBM521DL8R4ZX7NZ3DBCUOR5" hidden="1">#REF!</definedName>
    <definedName name="BExXXC7OZI33XZ03NRMEP7VRLQK4" localSheetId="20" hidden="1">#REF!</definedName>
    <definedName name="BExXXC7OZI33XZ03NRMEP7VRLQK4" hidden="1">#REF!</definedName>
    <definedName name="BExXXH5N3NKBQ7BCJPJTBF8CYM2Q" localSheetId="20" hidden="1">#REF!</definedName>
    <definedName name="BExXXH5N3NKBQ7BCJPJTBF8CYM2Q" hidden="1">#REF!</definedName>
    <definedName name="BExXXKWLM4D541BH6O8GOJMHFHMW" localSheetId="20" hidden="1">#REF!</definedName>
    <definedName name="BExXXKWLM4D541BH6O8GOJMHFHMW" hidden="1">#REF!</definedName>
    <definedName name="BExXXPPA1Q87XPI97X0OXCPBPDON" localSheetId="20" hidden="1">#REF!</definedName>
    <definedName name="BExXXPPA1Q87XPI97X0OXCPBPDON" hidden="1">#REF!</definedName>
    <definedName name="BExXXVUDA98IZTQ6MANKU4MTTDVR" localSheetId="20" hidden="1">#REF!</definedName>
    <definedName name="BExXXVUDA98IZTQ6MANKU4MTTDVR" hidden="1">#REF!</definedName>
    <definedName name="BExXXZQNZY6IZI45DJXJK0MQZWA7" localSheetId="20" hidden="1">#REF!</definedName>
    <definedName name="BExXXZQNZY6IZI45DJXJK0MQZWA7" hidden="1">#REF!</definedName>
    <definedName name="BExXY5QFG6QP94SFT3935OBM8Y4K" localSheetId="20" hidden="1">#REF!</definedName>
    <definedName name="BExXY5QFG6QP94SFT3935OBM8Y4K" hidden="1">#REF!</definedName>
    <definedName name="BExXY7TYEBFXRYUYIFHTN65RJ8EW" localSheetId="20" hidden="1">#REF!</definedName>
    <definedName name="BExXY7TYEBFXRYUYIFHTN65RJ8EW" hidden="1">#REF!</definedName>
    <definedName name="BExXYD85DGL2MUZ4DB0JR3L1UVLF" localSheetId="20" hidden="1">#REF!</definedName>
    <definedName name="BExXYD85DGL2MUZ4DB0JR3L1UVLF" hidden="1">#REF!</definedName>
    <definedName name="BExXYLBHANUXC5FCTDDTGOVD3GQS" localSheetId="20" hidden="1">#REF!</definedName>
    <definedName name="BExXYLBHANUXC5FCTDDTGOVD3GQS" hidden="1">#REF!</definedName>
    <definedName name="BExXYMNYAYH3WA2ZCFAYKZID9ZCI" localSheetId="20" hidden="1">#REF!</definedName>
    <definedName name="BExXYMNYAYH3WA2ZCFAYKZID9ZCI" hidden="1">#REF!</definedName>
    <definedName name="BExXYWEQL36MHLNSDGU1FOTX7M20" localSheetId="20" hidden="1">#REF!</definedName>
    <definedName name="BExXYWEQL36MHLNSDGU1FOTX7M20" hidden="1">#REF!</definedName>
    <definedName name="BExXYWK1Q4ED490YK6LD13PRAMS4" localSheetId="20" hidden="1">#REF!</definedName>
    <definedName name="BExXYWK1Q4ED490YK6LD13PRAMS4" hidden="1">#REF!</definedName>
    <definedName name="BExXYYT12SVN2VDMLVNV4P3ISD8T" localSheetId="20" hidden="1">#REF!</definedName>
    <definedName name="BExXYYT12SVN2VDMLVNV4P3ISD8T" hidden="1">#REF!</definedName>
    <definedName name="BExXZEDWUYH25UZMW2QU2RXFILJE" localSheetId="20" hidden="1">#REF!</definedName>
    <definedName name="BExXZEDWUYH25UZMW2QU2RXFILJE" hidden="1">#REF!</definedName>
    <definedName name="BExXZFVV4YB42AZ3H1I40YG3JAPU" localSheetId="20" hidden="1">#REF!</definedName>
    <definedName name="BExXZFVV4YB42AZ3H1I40YG3JAPU" hidden="1">#REF!</definedName>
    <definedName name="BExXZH30Y2VXGXW705XP20HU2G86" localSheetId="20" hidden="1">#REF!</definedName>
    <definedName name="BExXZH30Y2VXGXW705XP20HU2G86" hidden="1">#REF!</definedName>
    <definedName name="BExXZHJ9T2JELF12CHHGD54J1B0C" localSheetId="20" hidden="1">#REF!</definedName>
    <definedName name="BExXZHJ9T2JELF12CHHGD54J1B0C" hidden="1">#REF!</definedName>
    <definedName name="BExXZNJ2X1TK2LRK5ZY3MX49H5T7" localSheetId="20" hidden="1">#REF!</definedName>
    <definedName name="BExXZNJ2X1TK2LRK5ZY3MX49H5T7" hidden="1">#REF!</definedName>
    <definedName name="BExXZOVPCEP495TQSON6PSRQ8XCY" localSheetId="20" hidden="1">#REF!</definedName>
    <definedName name="BExXZOVPCEP495TQSON6PSRQ8XCY" hidden="1">#REF!</definedName>
    <definedName name="BExXZXKH7NBARQQAZM69Z57IH1MM" localSheetId="20" hidden="1">#REF!</definedName>
    <definedName name="BExXZXKH7NBARQQAZM69Z57IH1MM" hidden="1">#REF!</definedName>
    <definedName name="BExY07WSDH5QEVM7BJXJK2ZRAI1O" localSheetId="20" hidden="1">#REF!</definedName>
    <definedName name="BExY07WSDH5QEVM7BJXJK2ZRAI1O" hidden="1">#REF!</definedName>
    <definedName name="BExY0C3UBVC4M59JIRXVQ8OWAJC1" localSheetId="20" hidden="1">#REF!</definedName>
    <definedName name="BExY0C3UBVC4M59JIRXVQ8OWAJC1" hidden="1">#REF!</definedName>
    <definedName name="BExY0G03T6MD304WV4PCS8A8UZOU" localSheetId="20" hidden="1">#REF!</definedName>
    <definedName name="BExY0G03T6MD304WV4PCS8A8UZOU" hidden="1">#REF!</definedName>
    <definedName name="BExY0JAM6LIEX03Y3CDOQG13XO98" localSheetId="20" hidden="1">#REF!</definedName>
    <definedName name="BExY0JAM6LIEX03Y3CDOQG13XO98" hidden="1">#REF!</definedName>
    <definedName name="BExY0MLAPBIUHZHF3MNQUBZEOPGA" localSheetId="20" hidden="1">#REF!</definedName>
    <definedName name="BExY0MLAPBIUHZHF3MNQUBZEOPGA" hidden="1">#REF!</definedName>
    <definedName name="BExY0OE8GFHMLLTEAFIOQTOPEVPB" localSheetId="20" hidden="1">#REF!</definedName>
    <definedName name="BExY0OE8GFHMLLTEAFIOQTOPEVPB" hidden="1">#REF!</definedName>
    <definedName name="BExY0OJHW85S0VKBA8T4HTYPYBOS" localSheetId="20" hidden="1">#REF!</definedName>
    <definedName name="BExY0OJHW85S0VKBA8T4HTYPYBOS" hidden="1">#REF!</definedName>
    <definedName name="BExY0T1E034D7XAXNC6F7540LLIE" localSheetId="20" hidden="1">#REF!</definedName>
    <definedName name="BExY0T1E034D7XAXNC6F7540LLIE" hidden="1">#REF!</definedName>
    <definedName name="BExY0XTZLHN49J2JH94BYTKBJLT3" localSheetId="20" hidden="1">#REF!</definedName>
    <definedName name="BExY0XTZLHN49J2JH94BYTKBJLT3" hidden="1">#REF!</definedName>
    <definedName name="BExY11FH9TXHERUYGG8FE50U7H7J" localSheetId="20" hidden="1">#REF!</definedName>
    <definedName name="BExY11FH9TXHERUYGG8FE50U7H7J" hidden="1">#REF!</definedName>
    <definedName name="BExY14VIIZDQ07OMY7WD69P6ZBUX" localSheetId="20" hidden="1">#REF!</definedName>
    <definedName name="BExY14VIIZDQ07OMY7WD69P6ZBUX" hidden="1">#REF!</definedName>
    <definedName name="BExY16O8FRFU2AKAB73SDMHTLF36" localSheetId="20" hidden="1">#REF!</definedName>
    <definedName name="BExY16O8FRFU2AKAB73SDMHTLF36" hidden="1">#REF!</definedName>
    <definedName name="BExY180UKNW5NIAWD6ZUYTFEH8QS" localSheetId="20" hidden="1">#REF!</definedName>
    <definedName name="BExY180UKNW5NIAWD6ZUYTFEH8QS" hidden="1">#REF!</definedName>
    <definedName name="BExY1DPTV4LSY9MEOUGXF8X052NA" localSheetId="20" hidden="1">#REF!</definedName>
    <definedName name="BExY1DPTV4LSY9MEOUGXF8X052NA" hidden="1">#REF!</definedName>
    <definedName name="BExY1GK9ELBEKDD7O6HR6DUO8YGO" localSheetId="20" hidden="1">#REF!</definedName>
    <definedName name="BExY1GK9ELBEKDD7O6HR6DUO8YGO" hidden="1">#REF!</definedName>
    <definedName name="BExY1JK5FLBIKGF4D7K1BMSTT2W7" localSheetId="9" hidden="1">'[60]10.08.5 - 2008 Capital - TDBU'!#REF!</definedName>
    <definedName name="BExY1JK5FLBIKGF4D7K1BMSTT2W7" localSheetId="20" hidden="1">'[61]10.08.5 - 2008 Capital - TDBU'!#REF!</definedName>
    <definedName name="BExY1JK5FLBIKGF4D7K1BMSTT2W7" hidden="1">'[61]10.08.5 - 2008 Capital - TDBU'!#REF!</definedName>
    <definedName name="BExY1JUYIFR0O90W747XIO278VF6" localSheetId="15" hidden="1">#REF!</definedName>
    <definedName name="BExY1JUYIFR0O90W747XIO278VF6" localSheetId="16" hidden="1">#REF!</definedName>
    <definedName name="BExY1JUYIFR0O90W747XIO278VF6" localSheetId="17" hidden="1">#REF!</definedName>
    <definedName name="BExY1JUYIFR0O90W747XIO278VF6" localSheetId="20" hidden="1">#REF!</definedName>
    <definedName name="BExY1JUYIFR0O90W747XIO278VF6" hidden="1">#REF!</definedName>
    <definedName name="BExY1NWOXXFV9GGZ3PX444LZ8TVX" localSheetId="17" hidden="1">#REF!</definedName>
    <definedName name="BExY1NWOXXFV9GGZ3PX444LZ8TVX" localSheetId="20" hidden="1">#REF!</definedName>
    <definedName name="BExY1NWOXXFV9GGZ3PX444LZ8TVX" hidden="1">#REF!</definedName>
    <definedName name="BExY1R7F5GLGAYZT2TMJYZVT5X8X" localSheetId="17" hidden="1">#REF!</definedName>
    <definedName name="BExY1R7F5GLGAYZT2TMJYZVT5X8X" localSheetId="20" hidden="1">#REF!</definedName>
    <definedName name="BExY1R7F5GLGAYZT2TMJYZVT5X8X" hidden="1">#REF!</definedName>
    <definedName name="BExY1TR13AYI0HGDYRVNRSR1VPOV" localSheetId="20" hidden="1">#REF!</definedName>
    <definedName name="BExY1TR13AYI0HGDYRVNRSR1VPOV" hidden="1">#REF!</definedName>
    <definedName name="BExY1UCL0RND63LLSM9X5SFRG117" localSheetId="20" hidden="1">#REF!</definedName>
    <definedName name="BExY1UCL0RND63LLSM9X5SFRG117" hidden="1">#REF!</definedName>
    <definedName name="BExY1WAT3937L08HLHIRQHMP2A3H" localSheetId="20" hidden="1">#REF!</definedName>
    <definedName name="BExY1WAT3937L08HLHIRQHMP2A3H" hidden="1">#REF!</definedName>
    <definedName name="BExY1YEBOSLMID7LURP8QB46AI91" localSheetId="20" hidden="1">#REF!</definedName>
    <definedName name="BExY1YEBOSLMID7LURP8QB46AI91" hidden="1">#REF!</definedName>
    <definedName name="BExY29MW53U9H65R6IEGDFI64XHB" localSheetId="20" hidden="1">#REF!</definedName>
    <definedName name="BExY29MW53U9H65R6IEGDFI64XHB" hidden="1">#REF!</definedName>
    <definedName name="BExY2FS4LFX9OHOTQT7SJ2PXAC25" localSheetId="20" hidden="1">#REF!</definedName>
    <definedName name="BExY2FS4LFX9OHOTQT7SJ2PXAC25" hidden="1">#REF!</definedName>
    <definedName name="BExY2GDPCZPVU0IQ6IJIB1YQQRQ6" localSheetId="20" hidden="1">#REF!</definedName>
    <definedName name="BExY2GDPCZPVU0IQ6IJIB1YQQRQ6" hidden="1">#REF!</definedName>
    <definedName name="BExY2GTSZ3VA9TXLY7KW1LIAKJ61" localSheetId="20" hidden="1">#REF!</definedName>
    <definedName name="BExY2GTSZ3VA9TXLY7KW1LIAKJ61" hidden="1">#REF!</definedName>
    <definedName name="BExY2H4LV4INLFET24XNE1FUGSXP" localSheetId="20" hidden="1">#REF!</definedName>
    <definedName name="BExY2H4LV4INLFET24XNE1FUGSXP" hidden="1">#REF!</definedName>
    <definedName name="BExY2IXBR1SGYZH08T7QHKEFS8HA" localSheetId="20" hidden="1">#REF!</definedName>
    <definedName name="BExY2IXBR1SGYZH08T7QHKEFS8HA" hidden="1">#REF!</definedName>
    <definedName name="BExY2P7Y7WK5R8PQWMWRW9V4TL58" localSheetId="20" hidden="1">#REF!</definedName>
    <definedName name="BExY2P7Y7WK5R8PQWMWRW9V4TL58" hidden="1">#REF!</definedName>
    <definedName name="BExY2Q4B5FUDA5VU4VRUHX327QN0" localSheetId="20" hidden="1">#REF!</definedName>
    <definedName name="BExY2Q4B5FUDA5VU4VRUHX327QN0" hidden="1">#REF!</definedName>
    <definedName name="BExY2UWXID9H1ZZT216IJ2W3T4R5" localSheetId="20" hidden="1">#REF!</definedName>
    <definedName name="BExY2UWXID9H1ZZT216IJ2W3T4R5" hidden="1">#REF!</definedName>
    <definedName name="BExY3BEDJM4RQA202MJY8RJM0FGU" localSheetId="20" hidden="1">#REF!</definedName>
    <definedName name="BExY3BEDJM4RQA202MJY8RJM0FGU" hidden="1">#REF!</definedName>
    <definedName name="BExY3HOSK7YI364K15OX70AVR6F1" localSheetId="20" hidden="1">#REF!</definedName>
    <definedName name="BExY3HOSK7YI364K15OX70AVR6F1" hidden="1">#REF!</definedName>
    <definedName name="BExY3T89AUR83SOAZZ3OMDEJDQ39" localSheetId="20" hidden="1">#REF!</definedName>
    <definedName name="BExY3T89AUR83SOAZZ3OMDEJDQ39" hidden="1">#REF!</definedName>
    <definedName name="BExY40KOAK8UPA3XIKC6WE4OLQAL" localSheetId="20" hidden="1">#REF!</definedName>
    <definedName name="BExY40KOAK8UPA3XIKC6WE4OLQAL" hidden="1">#REF!</definedName>
    <definedName name="BExY4MG771JQ84EMIVB6HQGGHZY7" localSheetId="20" hidden="1">#REF!</definedName>
    <definedName name="BExY4MG771JQ84EMIVB6HQGGHZY7" hidden="1">#REF!</definedName>
    <definedName name="BExY4PWCSFB8P3J3TBQB2MD67263" localSheetId="20" hidden="1">#REF!</definedName>
    <definedName name="BExY4PWCSFB8P3J3TBQB2MD67263" hidden="1">#REF!</definedName>
    <definedName name="BExY4RZVZXZ35OZVEXTSWVVGE8XF" localSheetId="20" hidden="1">#REF!</definedName>
    <definedName name="BExY4RZVZXZ35OZVEXTSWVVGE8XF" hidden="1">#REF!</definedName>
    <definedName name="BExY4RZW3KK11JLYBA4DWZ92M6LQ" localSheetId="20" hidden="1">#REF!</definedName>
    <definedName name="BExY4RZW3KK11JLYBA4DWZ92M6LQ" hidden="1">#REF!</definedName>
    <definedName name="BExY4XOVTTNVZ577RLIEC7NZQFIX" localSheetId="20" hidden="1">#REF!</definedName>
    <definedName name="BExY4XOVTTNVZ577RLIEC7NZQFIX" hidden="1">#REF!</definedName>
    <definedName name="BExY50JAF5CG01GTHAUS7I4ZLUDC" localSheetId="20" hidden="1">#REF!</definedName>
    <definedName name="BExY50JAF5CG01GTHAUS7I4ZLUDC" hidden="1">#REF!</definedName>
    <definedName name="BExY53J6XUX9MQ87V5K1PHGLA5OZ" localSheetId="20" hidden="1">#REF!</definedName>
    <definedName name="BExY53J6XUX9MQ87V5K1PHGLA5OZ" hidden="1">#REF!</definedName>
    <definedName name="BExY53J7EXFEOFTRNAHLK7IH3ACB" localSheetId="20" hidden="1">#REF!</definedName>
    <definedName name="BExY53J7EXFEOFTRNAHLK7IH3ACB" hidden="1">#REF!</definedName>
    <definedName name="BExY5515SJTJS3VM80M3YYR0WF37" localSheetId="20" hidden="1">#REF!</definedName>
    <definedName name="BExY5515SJTJS3VM80M3YYR0WF37" hidden="1">#REF!</definedName>
    <definedName name="BExY5515WE39FQ3EG5QHG67V9C0O" localSheetId="20" hidden="1">#REF!</definedName>
    <definedName name="BExY5515WE39FQ3EG5QHG67V9C0O" hidden="1">#REF!</definedName>
    <definedName name="BExY5986WNAD8NFCPXC9TVLBU4FG" localSheetId="20" hidden="1">#REF!</definedName>
    <definedName name="BExY5986WNAD8NFCPXC9TVLBU4FG" hidden="1">#REF!</definedName>
    <definedName name="BExY5DF9MS25IFNWGJ1YAS5MDN8R" localSheetId="20" hidden="1">#REF!</definedName>
    <definedName name="BExY5DF9MS25IFNWGJ1YAS5MDN8R" hidden="1">#REF!</definedName>
    <definedName name="BExY5ERVGL3UM2MGT8LJ0XPKTZEK" localSheetId="20" hidden="1">#REF!</definedName>
    <definedName name="BExY5ERVGL3UM2MGT8LJ0XPKTZEK" hidden="1">#REF!</definedName>
    <definedName name="BExY5EX6NJFK8W754ZVZDN5DS04K" localSheetId="20" hidden="1">#REF!</definedName>
    <definedName name="BExY5EX6NJFK8W754ZVZDN5DS04K" hidden="1">#REF!</definedName>
    <definedName name="BExY5S3XD1NJT109CV54IFOHVLQ6" localSheetId="20" hidden="1">#REF!</definedName>
    <definedName name="BExY5S3XD1NJT109CV54IFOHVLQ6" hidden="1">#REF!</definedName>
    <definedName name="BExY5TB2VAI3GHKCPXMCVIOM8B8W" localSheetId="20" hidden="1">#REF!</definedName>
    <definedName name="BExY5TB2VAI3GHKCPXMCVIOM8B8W" hidden="1">#REF!</definedName>
    <definedName name="BExY6KVS1MMZ2R34PGEFR2BMTU9W" localSheetId="20" hidden="1">#REF!</definedName>
    <definedName name="BExY6KVS1MMZ2R34PGEFR2BMTU9W" hidden="1">#REF!</definedName>
    <definedName name="BExY6Q9YY7LW745GP7CYOGGSPHGE" localSheetId="20" hidden="1">#REF!</definedName>
    <definedName name="BExY6Q9YY7LW745GP7CYOGGSPHGE" hidden="1">#REF!</definedName>
    <definedName name="BExZIA3C8LKJTEH3MKQ57KJH5TA2" localSheetId="20" hidden="1">#REF!</definedName>
    <definedName name="BExZIA3C8LKJTEH3MKQ57KJH5TA2" hidden="1">#REF!</definedName>
    <definedName name="BExZIIHH3QNQE3GFMHEE4UMHY6WQ" localSheetId="20" hidden="1">#REF!</definedName>
    <definedName name="BExZIIHH3QNQE3GFMHEE4UMHY6WQ" hidden="1">#REF!</definedName>
    <definedName name="BExZIRH59XWU9D7KAUQ3N5FQ6ZQU" localSheetId="20" hidden="1">#REF!</definedName>
    <definedName name="BExZIRH59XWU9D7KAUQ3N5FQ6ZQU" hidden="1">#REF!</definedName>
    <definedName name="BExZIYO22G5UXOB42GDLYGVRJ6U7" localSheetId="20" hidden="1">#REF!</definedName>
    <definedName name="BExZIYO22G5UXOB42GDLYGVRJ6U7" hidden="1">#REF!</definedName>
    <definedName name="BExZJ7I9T8XU4MZRKJ1VVU76V2LZ" localSheetId="20" hidden="1">#REF!</definedName>
    <definedName name="BExZJ7I9T8XU4MZRKJ1VVU76V2LZ" hidden="1">#REF!</definedName>
    <definedName name="BExZJCWI93DAGB0LYD3D3RXA5T1X" localSheetId="20" hidden="1">#REF!</definedName>
    <definedName name="BExZJCWI93DAGB0LYD3D3RXA5T1X" hidden="1">#REF!</definedName>
    <definedName name="BExZJG77BNPTTXPHBDO6JVBP267V" localSheetId="20" hidden="1">#REF!</definedName>
    <definedName name="BExZJG77BNPTTXPHBDO6JVBP267V" hidden="1">#REF!</definedName>
    <definedName name="BExZJMY170JCUU1RWASNZ1HJPRTA" localSheetId="20" hidden="1">#REF!</definedName>
    <definedName name="BExZJMY170JCUU1RWASNZ1HJPRTA" hidden="1">#REF!</definedName>
    <definedName name="BExZJOQR77H0P4SUKVYACDCFBBXO" localSheetId="20" hidden="1">#REF!</definedName>
    <definedName name="BExZJOQR77H0P4SUKVYACDCFBBXO" hidden="1">#REF!</definedName>
    <definedName name="BExZJS6RG34ODDY9HMZ0O34MEMSB" localSheetId="20" hidden="1">#REF!</definedName>
    <definedName name="BExZJS6RG34ODDY9HMZ0O34MEMSB" hidden="1">#REF!</definedName>
    <definedName name="BExZJTOQ0YP3Z6MU1Z3EQPWCQJAV" localSheetId="20" hidden="1">#REF!</definedName>
    <definedName name="BExZJTOQ0YP3Z6MU1Z3EQPWCQJAV" hidden="1">#REF!</definedName>
    <definedName name="BExZJXA66GVI2J3KFTXHYHM2MLFQ" localSheetId="20" hidden="1">#REF!</definedName>
    <definedName name="BExZJXA66GVI2J3KFTXHYHM2MLFQ" hidden="1">#REF!</definedName>
    <definedName name="BExZK0FLA198EJ94QHWX96XGLB95" localSheetId="20" hidden="1">#REF!</definedName>
    <definedName name="BExZK0FLA198EJ94QHWX96XGLB95" hidden="1">#REF!</definedName>
    <definedName name="BExZK28BCCZCJGD4172FUNAGUC1I" localSheetId="20" hidden="1">#REF!</definedName>
    <definedName name="BExZK28BCCZCJGD4172FUNAGUC1I" hidden="1">#REF!</definedName>
    <definedName name="BExZK34NR4BAD7HJAP7SQ926UQP3" localSheetId="20" hidden="1">#REF!</definedName>
    <definedName name="BExZK34NR4BAD7HJAP7SQ926UQP3" hidden="1">#REF!</definedName>
    <definedName name="BExZK3FGPHH5H771U7D5XY7XBS6E" localSheetId="20" hidden="1">#REF!</definedName>
    <definedName name="BExZK3FGPHH5H771U7D5XY7XBS6E" hidden="1">#REF!</definedName>
    <definedName name="BExZKG5XNKFLT5VIJGTGN1KRY9M1" localSheetId="20" hidden="1">#REF!</definedName>
    <definedName name="BExZKG5XNKFLT5VIJGTGN1KRY9M1" hidden="1">#REF!</definedName>
    <definedName name="BExZKHYORG3O8C772XPFHM1N8T80" localSheetId="20" hidden="1">#REF!</definedName>
    <definedName name="BExZKHYORG3O8C772XPFHM1N8T80" hidden="1">#REF!</definedName>
    <definedName name="BExZKJRF2IRR57DG9CLC7MSHWNNN" localSheetId="20" hidden="1">#REF!</definedName>
    <definedName name="BExZKJRF2IRR57DG9CLC7MSHWNNN" hidden="1">#REF!</definedName>
    <definedName name="BExZKV5GYXO0X760SBD9TWTIQHGI" localSheetId="20" hidden="1">#REF!</definedName>
    <definedName name="BExZKV5GYXO0X760SBD9TWTIQHGI" hidden="1">#REF!</definedName>
    <definedName name="BExZKXUJFT2AT6IX3VNR84WD8J6O" localSheetId="20" hidden="1">#REF!</definedName>
    <definedName name="BExZKXUJFT2AT6IX3VNR84WD8J6O" hidden="1">#REF!</definedName>
    <definedName name="BExZL6E4YVXRUN7ZGF2BIGIXFR8K" localSheetId="20" hidden="1">#REF!</definedName>
    <definedName name="BExZL6E4YVXRUN7ZGF2BIGIXFR8K" hidden="1">#REF!</definedName>
    <definedName name="BExZLE6HTP4MI0C7JZBPGDRFSQHY" localSheetId="20" hidden="1">#REF!</definedName>
    <definedName name="BExZLE6HTP4MI0C7JZBPGDRFSQHY" hidden="1">#REF!</definedName>
    <definedName name="BExZLGVLMKTPFXG42QYT0PO81G7F" localSheetId="20" hidden="1">#REF!</definedName>
    <definedName name="BExZLGVLMKTPFXG42QYT0PO81G7F" hidden="1">#REF!</definedName>
    <definedName name="BExZLKMK7LRK14S09WLMH7MXSQXM" localSheetId="20" hidden="1">#REF!</definedName>
    <definedName name="BExZLKMK7LRK14S09WLMH7MXSQXM" hidden="1">#REF!</definedName>
    <definedName name="BExZM7JVLG0W8EG5RBU915U3SKBY" localSheetId="20" hidden="1">#REF!</definedName>
    <definedName name="BExZM7JVLG0W8EG5RBU915U3SKBY" hidden="1">#REF!</definedName>
    <definedName name="BExZM85FOVUFF110XMQ9O2ODSJUK" localSheetId="20" hidden="1">#REF!</definedName>
    <definedName name="BExZM85FOVUFF110XMQ9O2ODSJUK" hidden="1">#REF!</definedName>
    <definedName name="BExZMF1MMTZ1TA14PZ8ASSU2CBSP" localSheetId="20" hidden="1">#REF!</definedName>
    <definedName name="BExZMF1MMTZ1TA14PZ8ASSU2CBSP" hidden="1">#REF!</definedName>
    <definedName name="BExZMKL5YQZD7F0FUCSVFGLPFK52" localSheetId="20" hidden="1">#REF!</definedName>
    <definedName name="BExZMKL5YQZD7F0FUCSVFGLPFK52" hidden="1">#REF!</definedName>
    <definedName name="BExZMOC3VNZALJM71X2T6FV91GTB" localSheetId="20" hidden="1">#REF!</definedName>
    <definedName name="BExZMOC3VNZALJM71X2T6FV91GTB" hidden="1">#REF!</definedName>
    <definedName name="BExZMRC0GXPSO9JOPK8FEZBDS80M" localSheetId="20" hidden="1">#REF!</definedName>
    <definedName name="BExZMRC0GXPSO9JOPK8FEZBDS80M" hidden="1">#REF!</definedName>
    <definedName name="BExZMVJ0ODX05Q2E8C4IZVAY7RGU" localSheetId="20" hidden="1">#REF!</definedName>
    <definedName name="BExZMVJ0ODX05Q2E8C4IZVAY7RGU" hidden="1">#REF!</definedName>
    <definedName name="BExZMXH39OB0I43XEL3K11U3G9PM" localSheetId="20" hidden="1">#REF!</definedName>
    <definedName name="BExZMXH39OB0I43XEL3K11U3G9PM" hidden="1">#REF!</definedName>
    <definedName name="BExZMZQ3RBKDHT5GLFNLS52OSJA0" localSheetId="20" hidden="1">#REF!</definedName>
    <definedName name="BExZMZQ3RBKDHT5GLFNLS52OSJA0" hidden="1">#REF!</definedName>
    <definedName name="BExZN0MHIAUPB6G7US083VNAPOUO" localSheetId="20" hidden="1">#REF!</definedName>
    <definedName name="BExZN0MHIAUPB6G7US083VNAPOUO" hidden="1">#REF!</definedName>
    <definedName name="BExZN2F7Y2J2L2LN5WZRG949MS4A" localSheetId="20" hidden="1">#REF!</definedName>
    <definedName name="BExZN2F7Y2J2L2LN5WZRG949MS4A" hidden="1">#REF!</definedName>
    <definedName name="BExZN4TJVUGCFWL2CS28R36HN7S6" localSheetId="20" hidden="1">#REF!</definedName>
    <definedName name="BExZN4TJVUGCFWL2CS28R36HN7S6" hidden="1">#REF!</definedName>
    <definedName name="BExZN6BHBBUIDVNQ8LMA86ZJ8SBU" localSheetId="20" hidden="1">#REF!</definedName>
    <definedName name="BExZN6BHBBUIDVNQ8LMA86ZJ8SBU" hidden="1">#REF!</definedName>
    <definedName name="BExZN847WUWKRYTZWG9TCQZJS3OL" localSheetId="20" hidden="1">#REF!</definedName>
    <definedName name="BExZN847WUWKRYTZWG9TCQZJS3OL" hidden="1">#REF!</definedName>
    <definedName name="BExZNEUW1MNCUTLJ4LWIW18J6TXS" localSheetId="20" hidden="1">#REF!</definedName>
    <definedName name="BExZNEUW1MNCUTLJ4LWIW18J6TXS" hidden="1">#REF!</definedName>
    <definedName name="BExZNH3VISFF4NQI11BZDP5IQ7VG" localSheetId="20" hidden="1">#REF!</definedName>
    <definedName name="BExZNH3VISFF4NQI11BZDP5IQ7VG" hidden="1">#REF!</definedName>
    <definedName name="BExZNILV5N9PBKDZLALQEXXPJ2GZ" localSheetId="20" hidden="1">#REF!</definedName>
    <definedName name="BExZNILV5N9PBKDZLALQEXXPJ2GZ" hidden="1">#REF!</definedName>
    <definedName name="BExZNJYCFYVMAOI62GB2BABK1ELE" localSheetId="20" hidden="1">#REF!</definedName>
    <definedName name="BExZNJYCFYVMAOI62GB2BABK1ELE" hidden="1">#REF!</definedName>
    <definedName name="BExZNSCGGDV6CW77IZLFGQGTQJ5Q" localSheetId="20" hidden="1">#REF!</definedName>
    <definedName name="BExZNSCGGDV6CW77IZLFGQGTQJ5Q" hidden="1">#REF!</definedName>
    <definedName name="BExZNV707LIU6Z5H6QI6H67LHTI1" localSheetId="20" hidden="1">#REF!</definedName>
    <definedName name="BExZNV707LIU6Z5H6QI6H67LHTI1" hidden="1">#REF!</definedName>
    <definedName name="BExZNVCBKB930QQ9QW7KSGOZ0V1M" localSheetId="20" hidden="1">#REF!</definedName>
    <definedName name="BExZNVCBKB930QQ9QW7KSGOZ0V1M" hidden="1">#REF!</definedName>
    <definedName name="BExZNW8QJ18X0RSGFDWAE9ZSDX39" localSheetId="20" hidden="1">#REF!</definedName>
    <definedName name="BExZNW8QJ18X0RSGFDWAE9ZSDX39" hidden="1">#REF!</definedName>
    <definedName name="BExZNZDWRS6Q40L8OCWFEIVI0A1O" localSheetId="20" hidden="1">#REF!</definedName>
    <definedName name="BExZNZDWRS6Q40L8OCWFEIVI0A1O" hidden="1">#REF!</definedName>
    <definedName name="BExZOBO9NYLGVJQ31LVQ9XS2ZT4N" localSheetId="20" hidden="1">#REF!</definedName>
    <definedName name="BExZOBO9NYLGVJQ31LVQ9XS2ZT4N" hidden="1">#REF!</definedName>
    <definedName name="BExZOETNB1CJ3Y2RKLI1ZK0S8Z6H" localSheetId="20" hidden="1">#REF!</definedName>
    <definedName name="BExZOETNB1CJ3Y2RKLI1ZK0S8Z6H" hidden="1">#REF!</definedName>
    <definedName name="BExZOF9R1MU69L6PO5PC7TBTE9G9" localSheetId="20" hidden="1">#REF!</definedName>
    <definedName name="BExZOF9R1MU69L6PO5PC7TBTE9G9" hidden="1">#REF!</definedName>
    <definedName name="BExZOL9K1RUXBTLZ6FJ65BIE9G5R" localSheetId="20" hidden="1">#REF!</definedName>
    <definedName name="BExZOL9K1RUXBTLZ6FJ65BIE9G5R" hidden="1">#REF!</definedName>
    <definedName name="BExZOREMVSK4E5VSWM838KHUB8AI" localSheetId="20" hidden="1">#REF!</definedName>
    <definedName name="BExZOREMVSK4E5VSWM838KHUB8AI" hidden="1">#REF!</definedName>
    <definedName name="BExZOVR745T5P1KS9NV2PXZPZVRG" localSheetId="20" hidden="1">#REF!</definedName>
    <definedName name="BExZOVR745T5P1KS9NV2PXZPZVRG" hidden="1">#REF!</definedName>
    <definedName name="BExZOZSWGLSY2XYVRIS6VSNJDSGD" localSheetId="20" hidden="1">#REF!</definedName>
    <definedName name="BExZOZSWGLSY2XYVRIS6VSNJDSGD" hidden="1">#REF!</definedName>
    <definedName name="BExZP7AIJKLM6C6CSUIIFAHFBNX2" localSheetId="20" hidden="1">#REF!</definedName>
    <definedName name="BExZP7AIJKLM6C6CSUIIFAHFBNX2" hidden="1">#REF!</definedName>
    <definedName name="BExZPQ0XY507N8FJMVPKCTK8HC9H" localSheetId="20" hidden="1">#REF!</definedName>
    <definedName name="BExZPQ0XY507N8FJMVPKCTK8HC9H" hidden="1">#REF!</definedName>
    <definedName name="BExZPT0UWFAUYM11ETBX54NBI1PD" localSheetId="20" hidden="1">#REF!</definedName>
    <definedName name="BExZPT0UWFAUYM11ETBX54NBI1PD" hidden="1">#REF!</definedName>
    <definedName name="BExZQ37OVBR25U32CO2YYVPZOMR5" localSheetId="20" hidden="1">#REF!</definedName>
    <definedName name="BExZQ37OVBR25U32CO2YYVPZOMR5" hidden="1">#REF!</definedName>
    <definedName name="BExZQ3IHNAFF2HI20IH754T349LH" localSheetId="20" hidden="1">#REF!</definedName>
    <definedName name="BExZQ3IHNAFF2HI20IH754T349LH" hidden="1">#REF!</definedName>
    <definedName name="BExZQ3NT7H06VO0AR48WHZULZB93" localSheetId="20" hidden="1">#REF!</definedName>
    <definedName name="BExZQ3NT7H06VO0AR48WHZULZB93" hidden="1">#REF!</definedName>
    <definedName name="BExZQ7PJU07SEJMDX18U9YVDC2GU" localSheetId="20" hidden="1">#REF!</definedName>
    <definedName name="BExZQ7PJU07SEJMDX18U9YVDC2GU" hidden="1">#REF!</definedName>
    <definedName name="BExZQIHTGHK7OOI2Y2PN3JYBY82I" localSheetId="20" hidden="1">#REF!</definedName>
    <definedName name="BExZQIHTGHK7OOI2Y2PN3JYBY82I" hidden="1">#REF!</definedName>
    <definedName name="BExZQJJMGU5MHQOILGXGJPAQI5XI" localSheetId="20" hidden="1">#REF!</definedName>
    <definedName name="BExZQJJMGU5MHQOILGXGJPAQI5XI" hidden="1">#REF!</definedName>
    <definedName name="BExZQNQOI080YO1ADHPJGCG9R63F" localSheetId="20" hidden="1">#REF!</definedName>
    <definedName name="BExZQNQOI080YO1ADHPJGCG9R63F" hidden="1">#REF!</definedName>
    <definedName name="BExZQXBYEBN28QUH1KOVW6KKA5UM" localSheetId="20" hidden="1">#REF!</definedName>
    <definedName name="BExZQXBYEBN28QUH1KOVW6KKA5UM" hidden="1">#REF!</definedName>
    <definedName name="BExZQZKT146WEN8FTVZ7Y5TSB8L5" localSheetId="20" hidden="1">#REF!</definedName>
    <definedName name="BExZQZKT146WEN8FTVZ7Y5TSB8L5" hidden="1">#REF!</definedName>
    <definedName name="BExZR12Y982N9EKLLP7Z52WQHXXF" localSheetId="20" hidden="1">#REF!</definedName>
    <definedName name="BExZR12Y982N9EKLLP7Z52WQHXXF" hidden="1">#REF!</definedName>
    <definedName name="BExZR485AKBH93YZ08CMUC3WROED" localSheetId="20" hidden="1">#REF!</definedName>
    <definedName name="BExZR485AKBH93YZ08CMUC3WROED" hidden="1">#REF!</definedName>
    <definedName name="BExZR7TL98P2PPUVGIZYR5873DWW" localSheetId="20" hidden="1">#REF!</definedName>
    <definedName name="BExZR7TL98P2PPUVGIZYR5873DWW" hidden="1">#REF!</definedName>
    <definedName name="BExZRB9M8SJHCJ3R6G6N2FSC8JDL" localSheetId="20" hidden="1">#REF!</definedName>
    <definedName name="BExZRB9M8SJHCJ3R6G6N2FSC8JDL" hidden="1">#REF!</definedName>
    <definedName name="BExZRGD1603X5ACFALUUDKCD7X48" localSheetId="20" hidden="1">#REF!</definedName>
    <definedName name="BExZRGD1603X5ACFALUUDKCD7X48" hidden="1">#REF!</definedName>
    <definedName name="BExZRP1X6UVLN1UOLHH5VF4STP1O" localSheetId="20" hidden="1">#REF!</definedName>
    <definedName name="BExZRP1X6UVLN1UOLHH5VF4STP1O" hidden="1">#REF!</definedName>
    <definedName name="BExZRQ930U6OCYNV00CH5I0Q4LPE" localSheetId="20" hidden="1">#REF!</definedName>
    <definedName name="BExZRQ930U6OCYNV00CH5I0Q4LPE" hidden="1">#REF!</definedName>
    <definedName name="BExZRVSS7LVKUWW3VM61WKHK4M49" localSheetId="20" hidden="1">#REF!</definedName>
    <definedName name="BExZRVSS7LVKUWW3VM61WKHK4M49" hidden="1">#REF!</definedName>
    <definedName name="BExZRW8W514W8OZ72YBONYJ64GXF" localSheetId="20" hidden="1">#REF!</definedName>
    <definedName name="BExZRW8W514W8OZ72YBONYJ64GXF" hidden="1">#REF!</definedName>
    <definedName name="BExZRWJP2BUVFJPO8U8ATQEP0LZU" localSheetId="20" hidden="1">#REF!</definedName>
    <definedName name="BExZRWJP2BUVFJPO8U8ATQEP0LZU" hidden="1">#REF!</definedName>
    <definedName name="BExZRXAKDKQ1K9GZ7R5F89HTIP5Y" localSheetId="9" hidden="1">'[60]10.08.5 - 2008 Capital - TDBU'!#REF!</definedName>
    <definedName name="BExZRXAKDKQ1K9GZ7R5F89HTIP5Y" localSheetId="20" hidden="1">'[61]10.08.5 - 2008 Capital - TDBU'!#REF!</definedName>
    <definedName name="BExZRXAKDKQ1K9GZ7R5F89HTIP5Y" hidden="1">'[61]10.08.5 - 2008 Capital - TDBU'!#REF!</definedName>
    <definedName name="BExZS2OY9JTSSP01ZQ6V2T2LO5R9" localSheetId="15" hidden="1">#REF!</definedName>
    <definedName name="BExZS2OY9JTSSP01ZQ6V2T2LO5R9" localSheetId="16" hidden="1">#REF!</definedName>
    <definedName name="BExZS2OY9JTSSP01ZQ6V2T2LO5R9" localSheetId="17" hidden="1">#REF!</definedName>
    <definedName name="BExZS2OY9JTSSP01ZQ6V2T2LO5R9" localSheetId="20" hidden="1">#REF!</definedName>
    <definedName name="BExZS2OY9JTSSP01ZQ6V2T2LO5R9" hidden="1">#REF!</definedName>
    <definedName name="BExZSI9USDLZAN8LI8M4YYQL24GZ" localSheetId="17" hidden="1">#REF!</definedName>
    <definedName name="BExZSI9USDLZAN8LI8M4YYQL24GZ" localSheetId="20" hidden="1">#REF!</definedName>
    <definedName name="BExZSI9USDLZAN8LI8M4YYQL24GZ" hidden="1">#REF!</definedName>
    <definedName name="BExZSM0TL3458X254CZLZZ3GBCNQ" localSheetId="17" hidden="1">#REF!</definedName>
    <definedName name="BExZSM0TL3458X254CZLZZ3GBCNQ" localSheetId="20" hidden="1">#REF!</definedName>
    <definedName name="BExZSM0TL3458X254CZLZZ3GBCNQ" hidden="1">#REF!</definedName>
    <definedName name="BExZSPX0YNISGS8SVTI69D6NC4IM" localSheetId="20" hidden="1">#REF!</definedName>
    <definedName name="BExZSPX0YNISGS8SVTI69D6NC4IM" hidden="1">#REF!</definedName>
    <definedName name="BExZSS0LA2JY4ZLJ1Z5YCMLJJZCH" localSheetId="20" hidden="1">#REF!</definedName>
    <definedName name="BExZSS0LA2JY4ZLJ1Z5YCMLJJZCH" hidden="1">#REF!</definedName>
    <definedName name="BExZTAQV2QVSZY5Y3VCCWUBSBW9P" localSheetId="20" hidden="1">#REF!</definedName>
    <definedName name="BExZTAQV2QVSZY5Y3VCCWUBSBW9P" hidden="1">#REF!</definedName>
    <definedName name="BExZTBN9GZGBJ8KW4A2BZPUYXU1F" localSheetId="20" hidden="1">#REF!</definedName>
    <definedName name="BExZTBN9GZGBJ8KW4A2BZPUYXU1F" hidden="1">#REF!</definedName>
    <definedName name="BExZTHSI2FX56PWRSNX9H5EWTZFO" localSheetId="20" hidden="1">#REF!</definedName>
    <definedName name="BExZTHSI2FX56PWRSNX9H5EWTZFO" hidden="1">#REF!</definedName>
    <definedName name="BExZTI39Q2UFW9SVCC3Q73QVFBU8" localSheetId="20" hidden="1">#REF!</definedName>
    <definedName name="BExZTI39Q2UFW9SVCC3Q73QVFBU8" hidden="1">#REF!</definedName>
    <definedName name="BExZTJL3HVBFY139H6CJHEQCT1EL" localSheetId="20" hidden="1">#REF!</definedName>
    <definedName name="BExZTJL3HVBFY139H6CJHEQCT1EL" hidden="1">#REF!</definedName>
    <definedName name="BExZTLOL8OPABZI453E0KVNA1GJS" localSheetId="20" hidden="1">#REF!</definedName>
    <definedName name="BExZTLOL8OPABZI453E0KVNA1GJS" hidden="1">#REF!</definedName>
    <definedName name="BExZTT6J3X0TOX0ZY6YPLUVMCW9X" localSheetId="20" hidden="1">#REF!</definedName>
    <definedName name="BExZTT6J3X0TOX0ZY6YPLUVMCW9X" hidden="1">#REF!</definedName>
    <definedName name="BExZTW6ECBRA0BBITWBQ8R93RMCL" localSheetId="20" hidden="1">#REF!</definedName>
    <definedName name="BExZTW6ECBRA0BBITWBQ8R93RMCL" hidden="1">#REF!</definedName>
    <definedName name="BExZU2BHYAOKSCBM3C5014ZF6IXS" localSheetId="20" hidden="1">#REF!</definedName>
    <definedName name="BExZU2BHYAOKSCBM3C5014ZF6IXS" hidden="1">#REF!</definedName>
    <definedName name="BExZU2RMJTXOCS0ROPMYPE6WTD87" localSheetId="20" hidden="1">#REF!</definedName>
    <definedName name="BExZU2RMJTXOCS0ROPMYPE6WTD87" hidden="1">#REF!</definedName>
    <definedName name="BExZUF7G8FENTJKH9R1XUWXM6CWD" localSheetId="20" hidden="1">#REF!</definedName>
    <definedName name="BExZUF7G8FENTJKH9R1XUWXM6CWD" hidden="1">#REF!</definedName>
    <definedName name="BExZUNARUJBIZ08VCAV3GEVBIR3D" localSheetId="20" hidden="1">#REF!</definedName>
    <definedName name="BExZUNARUJBIZ08VCAV3GEVBIR3D" hidden="1">#REF!</definedName>
    <definedName name="BExZUSZT5496UMBP4LFSLTR1GVEW" localSheetId="20" hidden="1">#REF!</definedName>
    <definedName name="BExZUSZT5496UMBP4LFSLTR1GVEW" hidden="1">#REF!</definedName>
    <definedName name="BExZUT54340I38GVCV79EL116WR0" localSheetId="20" hidden="1">#REF!</definedName>
    <definedName name="BExZUT54340I38GVCV79EL116WR0" hidden="1">#REF!</definedName>
    <definedName name="BExZUYDULCX65H9OZ9JHPBNKF3MI" localSheetId="20" hidden="1">#REF!</definedName>
    <definedName name="BExZUYDULCX65H9OZ9JHPBNKF3MI" hidden="1">#REF!</definedName>
    <definedName name="BExZV0192UZZ9JSP428VREBB1ZDY" localSheetId="20" hidden="1">#REF!</definedName>
    <definedName name="BExZV0192UZZ9JSP428VREBB1ZDY" hidden="1">#REF!</definedName>
    <definedName name="BExZV2QD5ZDK3AGDRULLA7JB46C3" localSheetId="20" hidden="1">#REF!</definedName>
    <definedName name="BExZV2QD5ZDK3AGDRULLA7JB46C3" hidden="1">#REF!</definedName>
    <definedName name="BExZV5FHALJ3O5Z9X9CYXRUGCC6O" localSheetId="20" hidden="1">#REF!</definedName>
    <definedName name="BExZV5FHALJ3O5Z9X9CYXRUGCC6O" hidden="1">#REF!</definedName>
    <definedName name="BExZVBQ29OM0V8XAL3HL0JIM0MMU" localSheetId="20" hidden="1">#REF!</definedName>
    <definedName name="BExZVBQ29OM0V8XAL3HL0JIM0MMU" hidden="1">#REF!</definedName>
    <definedName name="BExZVEPYS6HYXG8RN9GMWZTHDEMK" localSheetId="20" hidden="1">#REF!</definedName>
    <definedName name="BExZVEPYS6HYXG8RN9GMWZTHDEMK" hidden="1">#REF!</definedName>
    <definedName name="BExZVLM4T9ORS4ZWHME46U4Q103C" localSheetId="20" hidden="1">#REF!</definedName>
    <definedName name="BExZVLM4T9ORS4ZWHME46U4Q103C" hidden="1">#REF!</definedName>
    <definedName name="BExZVM7OZWPPRH5YQW50EYMMIW1A" localSheetId="20" hidden="1">#REF!</definedName>
    <definedName name="BExZVM7OZWPPRH5YQW50EYMMIW1A" hidden="1">#REF!</definedName>
    <definedName name="BExZVPYGX2C5OSHMZ6F0KBKZ6B1S" localSheetId="20" hidden="1">#REF!</definedName>
    <definedName name="BExZVPYGX2C5OSHMZ6F0KBKZ6B1S" hidden="1">#REF!</definedName>
    <definedName name="BExZW5UARC8W9AQNLJX2I5WQWS5F" localSheetId="20" hidden="1">#REF!</definedName>
    <definedName name="BExZW5UARC8W9AQNLJX2I5WQWS5F" hidden="1">#REF!</definedName>
    <definedName name="BExZW7HRGN6A9YS41KI2B2UUMJ7X" localSheetId="20" hidden="1">#REF!</definedName>
    <definedName name="BExZW7HRGN6A9YS41KI2B2UUMJ7X" hidden="1">#REF!</definedName>
    <definedName name="BExZW8ZPNV43UXGOT98FDNIBQHZY" localSheetId="20" hidden="1">#REF!</definedName>
    <definedName name="BExZW8ZPNV43UXGOT98FDNIBQHZY" hidden="1">#REF!</definedName>
    <definedName name="BExZWKZ5N3RDXU8MZ8HQVYYD8O0F" localSheetId="20" hidden="1">#REF!</definedName>
    <definedName name="BExZWKZ5N3RDXU8MZ8HQVYYD8O0F" hidden="1">#REF!</definedName>
    <definedName name="BExZWSMC9T48W74GFGQCIUJ8ZPP3" localSheetId="20" hidden="1">#REF!</definedName>
    <definedName name="BExZWSMC9T48W74GFGQCIUJ8ZPP3" hidden="1">#REF!</definedName>
    <definedName name="BExZWUF2V4HY3HI8JN9ZVPRWK1H3" localSheetId="20" hidden="1">#REF!</definedName>
    <definedName name="BExZWUF2V4HY3HI8JN9ZVPRWK1H3" hidden="1">#REF!</definedName>
    <definedName name="BExZWX45URTK9KYDJHEXL1OTZ833" localSheetId="20" hidden="1">#REF!</definedName>
    <definedName name="BExZWX45URTK9KYDJHEXL1OTZ833" hidden="1">#REF!</definedName>
    <definedName name="BExZWYRG26HN53ZPZ5ERJKTS6RJ1" localSheetId="20" hidden="1">#REF!</definedName>
    <definedName name="BExZWYRG26HN53ZPZ5ERJKTS6RJ1" hidden="1">#REF!</definedName>
    <definedName name="BExZX0EWQEZO86WDAD9A4EAEZ012" localSheetId="20" hidden="1">#REF!</definedName>
    <definedName name="BExZX0EWQEZO86WDAD9A4EAEZ012" hidden="1">#REF!</definedName>
    <definedName name="BExZX2T6ZT2DZLYSDJJBPVIT5OK2" localSheetId="20" hidden="1">#REF!</definedName>
    <definedName name="BExZX2T6ZT2DZLYSDJJBPVIT5OK2" hidden="1">#REF!</definedName>
    <definedName name="BExZXD01YCC2UKH6829EC0LCWB3B" localSheetId="20" hidden="1">#REF!</definedName>
    <definedName name="BExZXD01YCC2UKH6829EC0LCWB3B" hidden="1">#REF!</definedName>
    <definedName name="BExZXK6UA4ZV3XPC2N2NRSI4ZR6H" localSheetId="20" hidden="1">#REF!</definedName>
    <definedName name="BExZXK6UA4ZV3XPC2N2NRSI4ZR6H" hidden="1">#REF!</definedName>
    <definedName name="BExZXOJDELULNLEH7WG0OYJT0NJ4" localSheetId="20" hidden="1">#REF!</definedName>
    <definedName name="BExZXOJDELULNLEH7WG0OYJT0NJ4" hidden="1">#REF!</definedName>
    <definedName name="BExZXOOTRNUK8LGEAZ8ZCFW9KXQ1" localSheetId="20" hidden="1">#REF!</definedName>
    <definedName name="BExZXOOTRNUK8LGEAZ8ZCFW9KXQ1" hidden="1">#REF!</definedName>
    <definedName name="BExZXT6JOXNKEDU23DKL8XZAJZIH" localSheetId="20" hidden="1">#REF!</definedName>
    <definedName name="BExZXT6JOXNKEDU23DKL8XZAJZIH" hidden="1">#REF!</definedName>
    <definedName name="BExZXUTYW1HWEEZ1LIX4OQWC7HL1" localSheetId="20" hidden="1">#REF!</definedName>
    <definedName name="BExZXUTYW1HWEEZ1LIX4OQWC7HL1" hidden="1">#REF!</definedName>
    <definedName name="BExZXY4NKQL9QD76YMQJ15U1C2G8" localSheetId="20" hidden="1">#REF!</definedName>
    <definedName name="BExZXY4NKQL9QD76YMQJ15U1C2G8" hidden="1">#REF!</definedName>
    <definedName name="BExZXYQ7U5G08FQGUIGYT14QCBOF" localSheetId="20" hidden="1">#REF!</definedName>
    <definedName name="BExZXYQ7U5G08FQGUIGYT14QCBOF" hidden="1">#REF!</definedName>
    <definedName name="BExZY02V77YJBMODJSWZOYCMPS5X" localSheetId="20" hidden="1">#REF!</definedName>
    <definedName name="BExZY02V77YJBMODJSWZOYCMPS5X" hidden="1">#REF!</definedName>
    <definedName name="BExZY49QRZIR6CA41LFA9LM6EULU" localSheetId="20" hidden="1">#REF!</definedName>
    <definedName name="BExZY49QRZIR6CA41LFA9LM6EULU" hidden="1">#REF!</definedName>
    <definedName name="BExZYB62GGL1SOZY9U68AATTICHU" localSheetId="20" hidden="1">#REF!</definedName>
    <definedName name="BExZYB62GGL1SOZY9U68AATTICHU" hidden="1">#REF!</definedName>
    <definedName name="BExZYBBCV1AW9XEIT73TO2286ETP" localSheetId="20" hidden="1">#REF!</definedName>
    <definedName name="BExZYBBCV1AW9XEIT73TO2286ETP" hidden="1">#REF!</definedName>
    <definedName name="BExZYF262HRLEVP6L4KINWX6HBYI" localSheetId="20" hidden="1">#REF!</definedName>
    <definedName name="BExZYF262HRLEVP6L4KINWX6HBYI" hidden="1">#REF!</definedName>
    <definedName name="BExZZ2FQA9A8C7CJKMEFQ9VPSLCE" localSheetId="20" hidden="1">#REF!</definedName>
    <definedName name="BExZZ2FQA9A8C7CJKMEFQ9VPSLCE" hidden="1">#REF!</definedName>
    <definedName name="BExZZCHAVHW8C2H649KRGVQ0WVRT" localSheetId="20" hidden="1">#REF!</definedName>
    <definedName name="BExZZCHAVHW8C2H649KRGVQ0WVRT" hidden="1">#REF!</definedName>
    <definedName name="BExZZGIVJRHKETRE8HACEQE30128" localSheetId="20" hidden="1">#REF!</definedName>
    <definedName name="BExZZGIVJRHKETRE8HACEQE30128" hidden="1">#REF!</definedName>
    <definedName name="BExZZTK54OTLF2YB68BHGOS27GEN" localSheetId="20" hidden="1">#REF!</definedName>
    <definedName name="BExZZTK54OTLF2YB68BHGOS27GEN" hidden="1">#REF!</definedName>
    <definedName name="BExZZXB3JQQG4SIZS4MRU6NNW7HI" localSheetId="20" hidden="1">#REF!</definedName>
    <definedName name="BExZZXB3JQQG4SIZS4MRU6NNW7HI" hidden="1">#REF!</definedName>
    <definedName name="BExZZZEMIIFKMLLV4DJKX5TB9R5V" localSheetId="20" hidden="1">#REF!</definedName>
    <definedName name="BExZZZEMIIFKMLLV4DJKX5TB9R5V" hidden="1">#REF!</definedName>
    <definedName name="BG.print">#REF!</definedName>
    <definedName name="BGS_Cost_Scenario" localSheetId="9">[39]Assumptions!$E$33</definedName>
    <definedName name="BGS_Cost_Scenario">[40]Assumptions!$E$33</definedName>
    <definedName name="BGS_Forecast" localSheetId="9">[64]Assumptions!#REF!</definedName>
    <definedName name="BGS_Forecast" localSheetId="17">[65]Assumptions!#REF!</definedName>
    <definedName name="BGS_Forecast">[65]Assumptions!#REF!</definedName>
    <definedName name="BGS_Rate" localSheetId="17">#REF!</definedName>
    <definedName name="BGS_Rate">#REF!</definedName>
    <definedName name="BGS_RFP" localSheetId="9">[39]Assumptions!$E$36</definedName>
    <definedName name="BGS_RFP">[40]Assumptions!$E$36</definedName>
    <definedName name="Bill" localSheetId="17">#REF!</definedName>
    <definedName name="Bill">#REF!</definedName>
    <definedName name="bill1" localSheetId="17">#REF!</definedName>
    <definedName name="bill1">#REF!</definedName>
    <definedName name="bill2" localSheetId="17">#REF!</definedName>
    <definedName name="bill2">#REF!</definedName>
    <definedName name="bill3">#REF!</definedName>
    <definedName name="bill4">#REF!</definedName>
    <definedName name="bill5">#REF!</definedName>
    <definedName name="bill6">#REF!</definedName>
    <definedName name="bin">#REF!</definedName>
    <definedName name="Bio_Flora">#REF!</definedName>
    <definedName name="Biomass_Energy">#REF!</definedName>
    <definedName name="Biomass_Energy_YR_2005">'[55]Aday IS DECo &amp; Other'!#REF!</definedName>
    <definedName name="Biomass_Energy_YR_2006">'[55]Aday IS DECo &amp; Other'!#REF!</definedName>
    <definedName name="Biomass_Energy_YR_2007">'[55]Aday IS DECo &amp; Other'!#REF!</definedName>
    <definedName name="Biomass_Energy_YR_2008">'[55]Aday IS DECo &amp; Other'!#REF!</definedName>
    <definedName name="Biomass_Growth_YR_2003" localSheetId="17">#REF!</definedName>
    <definedName name="Biomass_Growth_YR_2003">#REF!</definedName>
    <definedName name="Biomass_Growth_YR_2004" localSheetId="17">#REF!</definedName>
    <definedName name="Biomass_Growth_YR_2004">#REF!</definedName>
    <definedName name="Biomass_Growth_YR_2005" localSheetId="17">#REF!</definedName>
    <definedName name="Biomass_Growth_YR_2005">#REF!</definedName>
    <definedName name="Biomass_Growth_YR_2006">#REF!</definedName>
    <definedName name="Biomass_Growth_YR_2007">#REF!</definedName>
    <definedName name="Biomass_Growth_YR_2008">#REF!</definedName>
    <definedName name="BK..FM1.Adjusted..print">#REF!</definedName>
    <definedName name="BK..FM1.ROR..print">#REF!</definedName>
    <definedName name="BLANK_ACCOUNT">#REF!</definedName>
    <definedName name="BLE_Close_Date" localSheetId="9">[66]Assumptions!$E$28</definedName>
    <definedName name="BLE_Close_Date">[67]Assumptions!$E$28</definedName>
    <definedName name="Book__Gain__Loss_on_Asset_Sale" localSheetId="17">#REF!</definedName>
    <definedName name="Book__Gain__Loss_on_Asset_Sale">#REF!</definedName>
    <definedName name="bpgr84" localSheetId="9">[16]Print!$C$48</definedName>
    <definedName name="bpgr84">[17]Print!$C$48</definedName>
    <definedName name="bpgr85" localSheetId="9">[16]Print!$E$48</definedName>
    <definedName name="bpgr85">[17]Print!$E$48</definedName>
    <definedName name="bpgr86" localSheetId="9">[16]Print!$G$48</definedName>
    <definedName name="bpgr86">[17]Print!$G$48</definedName>
    <definedName name="bpgr87" localSheetId="9">[16]Print!$I$48</definedName>
    <definedName name="bpgr87">[17]Print!$I$48</definedName>
    <definedName name="bpgr88" localSheetId="9">[16]Print!$K$48</definedName>
    <definedName name="bpgr88">[17]Print!$K$48</definedName>
    <definedName name="bpqre84" localSheetId="9">[16]Print!$C$41</definedName>
    <definedName name="bpqre84">[17]Print!$C$41</definedName>
    <definedName name="bpqre85" localSheetId="9">[16]Print!$E$41</definedName>
    <definedName name="bpqre85">[17]Print!$E$41</definedName>
    <definedName name="bpqre86" localSheetId="9">[16]Print!$G$41</definedName>
    <definedName name="bpqre86">[17]Print!$G$41</definedName>
    <definedName name="bpqre87" localSheetId="9">[16]Print!$I$41</definedName>
    <definedName name="bpqre87">[17]Print!$I$41</definedName>
    <definedName name="bpqre88" localSheetId="9">[16]Print!$K$41</definedName>
    <definedName name="bpqre88">[17]Print!$K$41</definedName>
    <definedName name="Brenda" localSheetId="17">#REF!</definedName>
    <definedName name="Brenda">#REF!</definedName>
    <definedName name="bu10total100" localSheetId="17">#REF!</definedName>
    <definedName name="bu10total100">#REF!</definedName>
    <definedName name="bu10total100a" localSheetId="17">#REF!</definedName>
    <definedName name="bu10total100a">#REF!</definedName>
    <definedName name="bu10total101">#REF!</definedName>
    <definedName name="bu10total101a">#REF!</definedName>
    <definedName name="bu10total102">#REF!</definedName>
    <definedName name="bu10total102a">#REF!</definedName>
    <definedName name="bu10total103">#REF!</definedName>
    <definedName name="bu10total103a">#REF!</definedName>
    <definedName name="bu10total84" localSheetId="9">[16]B_U_10!$C$95</definedName>
    <definedName name="bu10total84">[17]B_U_10!$C$95</definedName>
    <definedName name="bu10total84a" localSheetId="9">[16]B_U_10!$C$103</definedName>
    <definedName name="bu10total84a">[17]B_U_10!$C$103</definedName>
    <definedName name="bu10total85" localSheetId="9">[16]B_U_10!$D$95</definedName>
    <definedName name="bu10total85">[17]B_U_10!$D$95</definedName>
    <definedName name="bu10total85a" localSheetId="9">[16]B_U_10!$D$103</definedName>
    <definedName name="bu10total85a">[17]B_U_10!$D$103</definedName>
    <definedName name="bu10total86" localSheetId="9">[16]B_U_10!$E$95</definedName>
    <definedName name="bu10total86">[17]B_U_10!$E$95</definedName>
    <definedName name="bu10total86a" localSheetId="9">[16]B_U_10!$E$103</definedName>
    <definedName name="bu10total86a">[17]B_U_10!$E$103</definedName>
    <definedName name="bu10total87" localSheetId="9">[16]B_U_10!$F$95</definedName>
    <definedName name="bu10total87">[17]B_U_10!$F$95</definedName>
    <definedName name="bu10total87a" localSheetId="9">[16]B_U_10!$F$103</definedName>
    <definedName name="bu10total87a">[17]B_U_10!$F$103</definedName>
    <definedName name="bu10total88" localSheetId="9">[16]B_U_10!$G$95</definedName>
    <definedName name="bu10total88">[17]B_U_10!$G$95</definedName>
    <definedName name="bu10total88a" localSheetId="9">[16]B_U_10!$G$103</definedName>
    <definedName name="bu10total88a">[17]B_U_10!$G$103</definedName>
    <definedName name="bu10total89" localSheetId="9">[16]B_U_10!$H$95</definedName>
    <definedName name="bu10total89">[17]B_U_10!$H$95</definedName>
    <definedName name="bu10total89a" localSheetId="9">[16]B_U_10!$H$103</definedName>
    <definedName name="bu10total89a">[17]B_U_10!$H$103</definedName>
    <definedName name="bu10total90" localSheetId="9">[16]B_U_10!$I$95</definedName>
    <definedName name="bu10total90">[17]B_U_10!$I$95</definedName>
    <definedName name="bu10total90a" localSheetId="9">[16]B_U_10!$I$103</definedName>
    <definedName name="bu10total90a">[17]B_U_10!$I$103</definedName>
    <definedName name="bu10total91" localSheetId="9">[16]B_U_10!$J$95</definedName>
    <definedName name="bu10total91">[17]B_U_10!$J$95</definedName>
    <definedName name="bu10total91a" localSheetId="9">[16]B_U_10!$J$103</definedName>
    <definedName name="bu10total91a">[17]B_U_10!$J$103</definedName>
    <definedName name="bu10total92" localSheetId="9">[16]B_U_10!$K$95</definedName>
    <definedName name="bu10total92">[17]B_U_10!$K$95</definedName>
    <definedName name="bu10total92a" localSheetId="9">[16]B_U_10!$K$103</definedName>
    <definedName name="bu10total92a">[17]B_U_10!$K$103</definedName>
    <definedName name="bu10total93" localSheetId="9">[16]B_U_10!$L$95</definedName>
    <definedName name="bu10total93">[17]B_U_10!$L$95</definedName>
    <definedName name="bu10total93a" localSheetId="9">[16]B_U_10!$L$103</definedName>
    <definedName name="bu10total93a">[17]B_U_10!$L$103</definedName>
    <definedName name="bu10total94" localSheetId="9">[16]B_U_10!$M$95</definedName>
    <definedName name="bu10total94">[17]B_U_10!$M$95</definedName>
    <definedName name="bu10total94a" localSheetId="9">[16]B_U_10!$M$103</definedName>
    <definedName name="bu10total94a">[17]B_U_10!$M$103</definedName>
    <definedName name="bu10total95" localSheetId="9">[16]B_U_10!$N$95</definedName>
    <definedName name="bu10total95">[17]B_U_10!$N$95</definedName>
    <definedName name="bu10total95a" localSheetId="9">[16]B_U_10!$N$103</definedName>
    <definedName name="bu10total95a">[17]B_U_10!$N$103</definedName>
    <definedName name="bu10total96" localSheetId="9">[16]B_U_10!$O$95</definedName>
    <definedName name="bu10total96">[17]B_U_10!$O$95</definedName>
    <definedName name="bu10total96a" localSheetId="9">[16]B_U_10!$O$103</definedName>
    <definedName name="bu10total96a">[17]B_U_10!$O$103</definedName>
    <definedName name="bu10total97" localSheetId="9">[16]B_U_10!$P$95</definedName>
    <definedName name="bu10total97">[17]B_U_10!$P$95</definedName>
    <definedName name="bu10total97a" localSheetId="9">[16]B_U_10!$P$103</definedName>
    <definedName name="bu10total97a">[17]B_U_10!$P$103</definedName>
    <definedName name="bu10total98" localSheetId="9">[16]B_U_10!$Q$95</definedName>
    <definedName name="bu10total98">[17]B_U_10!$Q$95</definedName>
    <definedName name="bu10total98a" localSheetId="9">[16]B_U_10!$Q$103</definedName>
    <definedName name="bu10total98a">[17]B_U_10!$Q$103</definedName>
    <definedName name="bu10total99" localSheetId="17">#REF!</definedName>
    <definedName name="bu10total99">#REF!</definedName>
    <definedName name="bu10total99a" localSheetId="17">#REF!</definedName>
    <definedName name="bu10total99a">#REF!</definedName>
    <definedName name="bu11total100" localSheetId="17">#REF!</definedName>
    <definedName name="bu11total100">#REF!</definedName>
    <definedName name="bu11total100a">#REF!</definedName>
    <definedName name="bu11total101">#REF!</definedName>
    <definedName name="bu11total101a">#REF!</definedName>
    <definedName name="bu11total102">#REF!</definedName>
    <definedName name="bu11total102a">#REF!</definedName>
    <definedName name="bu11total103">#REF!</definedName>
    <definedName name="bu11total103a">#REF!</definedName>
    <definedName name="bu11total84" localSheetId="9">[16]B_U_11!$C$95</definedName>
    <definedName name="bu11total84">[17]B_U_11!$C$95</definedName>
    <definedName name="bu11total84a" localSheetId="9">[16]B_U_11!$C$103</definedName>
    <definedName name="bu11total84a">[17]B_U_11!$C$103</definedName>
    <definedName name="bu11total85" localSheetId="9">[16]B_U_11!$D$95</definedName>
    <definedName name="bu11total85">[17]B_U_11!$D$95</definedName>
    <definedName name="bu11total85a" localSheetId="9">[16]B_U_11!$D$103</definedName>
    <definedName name="bu11total85a">[17]B_U_11!$D$103</definedName>
    <definedName name="bu11total86" localSheetId="9">[16]B_U_11!$E$95</definedName>
    <definedName name="bu11total86">[17]B_U_11!$E$95</definedName>
    <definedName name="bu11total86a" localSheetId="9">[16]B_U_11!$E$103</definedName>
    <definedName name="bu11total86a">[17]B_U_11!$E$103</definedName>
    <definedName name="bu11total87" localSheetId="9">[16]B_U_11!$F$95</definedName>
    <definedName name="bu11total87">[17]B_U_11!$F$95</definedName>
    <definedName name="bu11total87a" localSheetId="9">[16]B_U_11!$F$103</definedName>
    <definedName name="bu11total87a">[17]B_U_11!$F$103</definedName>
    <definedName name="bu11total88" localSheetId="9">[16]B_U_11!$G$95</definedName>
    <definedName name="bu11total88">[17]B_U_11!$G$95</definedName>
    <definedName name="bu11total88a" localSheetId="9">[16]B_U_11!$G$103</definedName>
    <definedName name="bu11total88a">[17]B_U_11!$G$103</definedName>
    <definedName name="bu11total89" localSheetId="9">[16]B_U_11!$H$95</definedName>
    <definedName name="bu11total89">[17]B_U_11!$H$95</definedName>
    <definedName name="bu11total89a" localSheetId="9">[16]B_U_11!$H$103</definedName>
    <definedName name="bu11total89a">[17]B_U_11!$H$103</definedName>
    <definedName name="bu11total90" localSheetId="9">[16]B_U_11!$I$95</definedName>
    <definedName name="bu11total90">[17]B_U_11!$I$95</definedName>
    <definedName name="bu11total90a" localSheetId="9">[16]B_U_11!$I$103</definedName>
    <definedName name="bu11total90a">[17]B_U_11!$I$103</definedName>
    <definedName name="bu11total91" localSheetId="9">[16]B_U_11!$J$95</definedName>
    <definedName name="bu11total91">[17]B_U_11!$J$95</definedName>
    <definedName name="bu11total91a" localSheetId="9">[16]B_U_11!$J$103</definedName>
    <definedName name="bu11total91a">[17]B_U_11!$J$103</definedName>
    <definedName name="bu11total92" localSheetId="9">[16]B_U_11!$K$95</definedName>
    <definedName name="bu11total92">[17]B_U_11!$K$95</definedName>
    <definedName name="bu11total92a" localSheetId="9">[16]B_U_11!$K$103</definedName>
    <definedName name="bu11total92a">[17]B_U_11!$K$103</definedName>
    <definedName name="bu11total93" localSheetId="9">[16]B_U_11!$L$95</definedName>
    <definedName name="bu11total93">[17]B_U_11!$L$95</definedName>
    <definedName name="bu11total93a" localSheetId="9">[16]B_U_11!$L$103</definedName>
    <definedName name="bu11total93a">[17]B_U_11!$L$103</definedName>
    <definedName name="bu11total94" localSheetId="9">[16]B_U_11!$M$95</definedName>
    <definedName name="bu11total94">[17]B_U_11!$M$95</definedName>
    <definedName name="bu11total94a" localSheetId="9">[16]B_U_11!$M$103</definedName>
    <definedName name="bu11total94a">[17]B_U_11!$M$103</definedName>
    <definedName name="bu11total95" localSheetId="9">[16]B_U_11!$N$95</definedName>
    <definedName name="bu11total95">[17]B_U_11!$N$95</definedName>
    <definedName name="bu11total95a" localSheetId="9">[16]B_U_11!$N$103</definedName>
    <definedName name="bu11total95a">[17]B_U_11!$N$103</definedName>
    <definedName name="bu11total96" localSheetId="9">[16]B_U_11!$O$95</definedName>
    <definedName name="bu11total96">[17]B_U_11!$O$95</definedName>
    <definedName name="bu11total96a" localSheetId="9">[16]B_U_11!$O$103</definedName>
    <definedName name="bu11total96a">[17]B_U_11!$O$103</definedName>
    <definedName name="bu11total97" localSheetId="9">[16]B_U_11!$P$95</definedName>
    <definedName name="bu11total97">[17]B_U_11!$P$95</definedName>
    <definedName name="bu11total97a" localSheetId="9">[16]B_U_11!$P$103</definedName>
    <definedName name="bu11total97a">[17]B_U_11!$P$103</definedName>
    <definedName name="bu11total98" localSheetId="9">[16]B_U_11!$Q$95</definedName>
    <definedName name="bu11total98">[17]B_U_11!$Q$95</definedName>
    <definedName name="bu11total98a" localSheetId="9">[16]B_U_11!$Q$103</definedName>
    <definedName name="bu11total98a">[17]B_U_11!$Q$103</definedName>
    <definedName name="bu11total99" localSheetId="17">#REF!</definedName>
    <definedName name="bu11total99">#REF!</definedName>
    <definedName name="bu11total99a" localSheetId="17">#REF!</definedName>
    <definedName name="bu11total99a">#REF!</definedName>
    <definedName name="bu12total100" localSheetId="17">#REF!</definedName>
    <definedName name="bu12total100">#REF!</definedName>
    <definedName name="bu12total100a">#REF!</definedName>
    <definedName name="bu12total101">#REF!</definedName>
    <definedName name="bu12total101a">#REF!</definedName>
    <definedName name="bu12total102">#REF!</definedName>
    <definedName name="bu12total102a">#REF!</definedName>
    <definedName name="bu12total103">#REF!</definedName>
    <definedName name="bu12total103a">#REF!</definedName>
    <definedName name="bu12total84" localSheetId="9">[16]B_U_12!$C$95</definedName>
    <definedName name="bu12total84">[17]B_U_12!$C$95</definedName>
    <definedName name="bu12total84a" localSheetId="9">[16]B_U_12!$C$103</definedName>
    <definedName name="bu12total84a">[17]B_U_12!$C$103</definedName>
    <definedName name="bu12total85" localSheetId="9">[16]B_U_12!$D$95</definedName>
    <definedName name="bu12total85">[17]B_U_12!$D$95</definedName>
    <definedName name="bu12total85a" localSheetId="9">[16]B_U_12!$D$103</definedName>
    <definedName name="bu12total85a">[17]B_U_12!$D$103</definedName>
    <definedName name="bu12total86" localSheetId="9">[16]B_U_12!$E$95</definedName>
    <definedName name="bu12total86">[17]B_U_12!$E$95</definedName>
    <definedName name="bu12total86a" localSheetId="9">[16]B_U_12!$E$103</definedName>
    <definedName name="bu12total86a">[17]B_U_12!$E$103</definedName>
    <definedName name="bu12total87" localSheetId="9">[16]B_U_12!$F$95</definedName>
    <definedName name="bu12total87">[17]B_U_12!$F$95</definedName>
    <definedName name="bu12total87a" localSheetId="9">[16]B_U_12!$F$103</definedName>
    <definedName name="bu12total87a">[17]B_U_12!$F$103</definedName>
    <definedName name="bu12total88" localSheetId="9">[16]B_U_12!$G$95</definedName>
    <definedName name="bu12total88">[17]B_U_12!$G$95</definedName>
    <definedName name="bu12total88a" localSheetId="9">[16]B_U_12!$G$103</definedName>
    <definedName name="bu12total88a">[17]B_U_12!$G$103</definedName>
    <definedName name="bu12total89" localSheetId="9">[16]B_U_12!$H$95</definedName>
    <definedName name="bu12total89">[17]B_U_12!$H$95</definedName>
    <definedName name="bu12total89a" localSheetId="9">[16]B_U_12!$H$103</definedName>
    <definedName name="bu12total89a">[17]B_U_12!$H$103</definedName>
    <definedName name="bu12total90" localSheetId="9">[16]B_U_12!$I$95</definedName>
    <definedName name="bu12total90">[17]B_U_12!$I$95</definedName>
    <definedName name="bu12total90a" localSheetId="9">[16]B_U_12!$I$103</definedName>
    <definedName name="bu12total90a">[17]B_U_12!$I$103</definedName>
    <definedName name="bu12total91" localSheetId="9">[16]B_U_12!$J$95</definedName>
    <definedName name="bu12total91">[17]B_U_12!$J$95</definedName>
    <definedName name="bu12total91a" localSheetId="9">[16]B_U_12!$J$103</definedName>
    <definedName name="bu12total91a">[17]B_U_12!$J$103</definedName>
    <definedName name="bu12total92" localSheetId="9">[16]B_U_12!$K$95</definedName>
    <definedName name="bu12total92">[17]B_U_12!$K$95</definedName>
    <definedName name="bu12total92a" localSheetId="9">[16]B_U_12!$K$103</definedName>
    <definedName name="bu12total92a">[17]B_U_12!$K$103</definedName>
    <definedName name="bu12total93" localSheetId="9">[16]B_U_12!$L$95</definedName>
    <definedName name="bu12total93">[17]B_U_12!$L$95</definedName>
    <definedName name="bu12total93a" localSheetId="9">[16]B_U_12!$L$103</definedName>
    <definedName name="bu12total93a">[17]B_U_12!$L$103</definedName>
    <definedName name="bu12total94" localSheetId="9">[16]B_U_12!$M$95</definedName>
    <definedName name="bu12total94">[17]B_U_12!$M$95</definedName>
    <definedName name="bu12total94a" localSheetId="9">[16]B_U_12!$M$103</definedName>
    <definedName name="bu12total94a">[17]B_U_12!$M$103</definedName>
    <definedName name="bu12total95" localSheetId="9">[16]B_U_12!$N$95</definedName>
    <definedName name="bu12total95">[17]B_U_12!$N$95</definedName>
    <definedName name="bu12total95a" localSheetId="9">[16]B_U_12!$N$103</definedName>
    <definedName name="bu12total95a">[17]B_U_12!$N$103</definedName>
    <definedName name="bu12total96" localSheetId="9">[16]B_U_12!$O$95</definedName>
    <definedName name="bu12total96">[17]B_U_12!$O$95</definedName>
    <definedName name="bu12total96a" localSheetId="9">[16]B_U_12!$O$103</definedName>
    <definedName name="bu12total96a">[17]B_U_12!$O$103</definedName>
    <definedName name="bu12total97" localSheetId="9">[16]B_U_12!$P$95</definedName>
    <definedName name="bu12total97">[17]B_U_12!$P$95</definedName>
    <definedName name="bu12total97a" localSheetId="9">[16]B_U_12!$P$103</definedName>
    <definedName name="bu12total97a">[17]B_U_12!$P$103</definedName>
    <definedName name="bu12total98" localSheetId="9">[16]B_U_12!$Q$95</definedName>
    <definedName name="bu12total98">[17]B_U_12!$Q$95</definedName>
    <definedName name="bu12total98a" localSheetId="9">[16]B_U_12!$Q$103</definedName>
    <definedName name="bu12total98a">[17]B_U_12!$Q$103</definedName>
    <definedName name="bu12total99" localSheetId="17">#REF!</definedName>
    <definedName name="bu12total99">#REF!</definedName>
    <definedName name="bu12total99a" localSheetId="17">#REF!</definedName>
    <definedName name="bu12total99a">#REF!</definedName>
    <definedName name="bu13total100" localSheetId="17">#REF!</definedName>
    <definedName name="bu13total100">#REF!</definedName>
    <definedName name="bu13total100a">#REF!</definedName>
    <definedName name="bu13total101">#REF!</definedName>
    <definedName name="bu13total101a">#REF!</definedName>
    <definedName name="bu13total102">#REF!</definedName>
    <definedName name="bu13total102a">#REF!</definedName>
    <definedName name="bu13total103">#REF!</definedName>
    <definedName name="bu13total103a">#REF!</definedName>
    <definedName name="bu13total84" localSheetId="9">[16]B_U_13!$C$95</definedName>
    <definedName name="bu13total84">[17]B_U_13!$C$95</definedName>
    <definedName name="bu13total84a" localSheetId="9">[16]B_U_13!$C$103</definedName>
    <definedName name="bu13total84a">[17]B_U_13!$C$103</definedName>
    <definedName name="bu13total85" localSheetId="9">[16]B_U_13!$D$95</definedName>
    <definedName name="bu13total85">[17]B_U_13!$D$95</definedName>
    <definedName name="bu13total85a" localSheetId="9">[16]B_U_13!$D$103</definedName>
    <definedName name="bu13total85a">[17]B_U_13!$D$103</definedName>
    <definedName name="bu13total86" localSheetId="9">[16]B_U_13!$E$95</definedName>
    <definedName name="bu13total86">[17]B_U_13!$E$95</definedName>
    <definedName name="bu13total86a" localSheetId="9">[16]B_U_13!$E$103</definedName>
    <definedName name="bu13total86a">[17]B_U_13!$E$103</definedName>
    <definedName name="bu13total87" localSheetId="9">[16]B_U_13!$F$95</definedName>
    <definedName name="bu13total87">[17]B_U_13!$F$95</definedName>
    <definedName name="bu13total87a" localSheetId="9">[16]B_U_13!$F$103</definedName>
    <definedName name="bu13total87a">[17]B_U_13!$F$103</definedName>
    <definedName name="bu13total88" localSheetId="9">[16]B_U_13!$G$95</definedName>
    <definedName name="bu13total88">[17]B_U_13!$G$95</definedName>
    <definedName name="bu13total88a" localSheetId="9">[16]B_U_13!$G$103</definedName>
    <definedName name="bu13total88a">[17]B_U_13!$G$103</definedName>
    <definedName name="bu13total89" localSheetId="9">[16]B_U_13!$H$95</definedName>
    <definedName name="bu13total89">[17]B_U_13!$H$95</definedName>
    <definedName name="bu13total89a" localSheetId="9">[16]B_U_13!$H$103</definedName>
    <definedName name="bu13total89a">[17]B_U_13!$H$103</definedName>
    <definedName name="bu13total90" localSheetId="9">[16]B_U_13!$I$95</definedName>
    <definedName name="bu13total90">[17]B_U_13!$I$95</definedName>
    <definedName name="bu13total90a" localSheetId="9">[16]B_U_13!$I$103</definedName>
    <definedName name="bu13total90a">[17]B_U_13!$I$103</definedName>
    <definedName name="bu13total91" localSheetId="9">[16]B_U_13!$J$95</definedName>
    <definedName name="bu13total91">[17]B_U_13!$J$95</definedName>
    <definedName name="bu13total91a" localSheetId="9">[16]B_U_13!$J$103</definedName>
    <definedName name="bu13total91a">[17]B_U_13!$J$103</definedName>
    <definedName name="bu13total92" localSheetId="9">[16]B_U_13!$K$95</definedName>
    <definedName name="bu13total92">[17]B_U_13!$K$95</definedName>
    <definedName name="bu13total92a" localSheetId="9">[16]B_U_13!$K$103</definedName>
    <definedName name="bu13total92a">[17]B_U_13!$K$103</definedName>
    <definedName name="bu13total93" localSheetId="9">[16]B_U_13!$L$95</definedName>
    <definedName name="bu13total93">[17]B_U_13!$L$95</definedName>
    <definedName name="bu13total93a" localSheetId="9">[16]B_U_13!$L$103</definedName>
    <definedName name="bu13total93a">[17]B_U_13!$L$103</definedName>
    <definedName name="bu13total94" localSheetId="9">[16]B_U_13!$M$95</definedName>
    <definedName name="bu13total94">[17]B_U_13!$M$95</definedName>
    <definedName name="bu13total94a" localSheetId="9">[16]B_U_13!$M$103</definedName>
    <definedName name="bu13total94a">[17]B_U_13!$M$103</definedName>
    <definedName name="bu13total95" localSheetId="9">[16]B_U_13!$N$95</definedName>
    <definedName name="bu13total95">[17]B_U_13!$N$95</definedName>
    <definedName name="bu13total95a" localSheetId="9">[16]B_U_13!$N$103</definedName>
    <definedName name="bu13total95a">[17]B_U_13!$N$103</definedName>
    <definedName name="bu13total96" localSheetId="9">[16]B_U_13!$O$95</definedName>
    <definedName name="bu13total96">[17]B_U_13!$O$95</definedName>
    <definedName name="bu13total96a" localSheetId="9">[16]B_U_13!$O$103</definedName>
    <definedName name="bu13total96a">[17]B_U_13!$O$103</definedName>
    <definedName name="bu13total97" localSheetId="9">[16]B_U_13!$P$95</definedName>
    <definedName name="bu13total97">[17]B_U_13!$P$95</definedName>
    <definedName name="bu13total97a" localSheetId="9">[16]B_U_13!$P$103</definedName>
    <definedName name="bu13total97a">[17]B_U_13!$P$103</definedName>
    <definedName name="bu13total98" localSheetId="9">[16]B_U_13!$Q$95</definedName>
    <definedName name="bu13total98">[17]B_U_13!$Q$95</definedName>
    <definedName name="bu13total98a" localSheetId="9">[16]B_U_13!$Q$103</definedName>
    <definedName name="bu13total98a">[17]B_U_13!$Q$103</definedName>
    <definedName name="bu13total99" localSheetId="17">#REF!</definedName>
    <definedName name="bu13total99">#REF!</definedName>
    <definedName name="bu13total99a" localSheetId="17">#REF!</definedName>
    <definedName name="bu13total99a">#REF!</definedName>
    <definedName name="bu14total100" localSheetId="17">#REF!</definedName>
    <definedName name="bu14total100">#REF!</definedName>
    <definedName name="bu14total100a">#REF!</definedName>
    <definedName name="bu14total101">#REF!</definedName>
    <definedName name="bu14total101a">#REF!</definedName>
    <definedName name="bu14total102">#REF!</definedName>
    <definedName name="bu14total102a">#REF!</definedName>
    <definedName name="bu14total103">#REF!</definedName>
    <definedName name="bu14total103a">#REF!</definedName>
    <definedName name="bu14total84" localSheetId="9">[16]B_U_14!$C$95</definedName>
    <definedName name="bu14total84">[17]B_U_14!$C$95</definedName>
    <definedName name="bu14total84a" localSheetId="9">[16]B_U_14!$C$103</definedName>
    <definedName name="bu14total84a">[17]B_U_14!$C$103</definedName>
    <definedName name="bu14total85" localSheetId="9">[16]B_U_14!$D$95</definedName>
    <definedName name="bu14total85">[17]B_U_14!$D$95</definedName>
    <definedName name="bu14total85a" localSheetId="9">[16]B_U_14!$D$103</definedName>
    <definedName name="bu14total85a">[17]B_U_14!$D$103</definedName>
    <definedName name="bu14total86" localSheetId="9">[16]B_U_14!$E$95</definedName>
    <definedName name="bu14total86">[17]B_U_14!$E$95</definedName>
    <definedName name="bu14total86a" localSheetId="9">[16]B_U_14!$E$103</definedName>
    <definedName name="bu14total86a">[17]B_U_14!$E$103</definedName>
    <definedName name="bu14total87" localSheetId="9">[16]B_U_14!$F$95</definedName>
    <definedName name="bu14total87">[17]B_U_14!$F$95</definedName>
    <definedName name="bu14total87a" localSheetId="9">[16]B_U_14!$F$103</definedName>
    <definedName name="bu14total87a">[17]B_U_14!$F$103</definedName>
    <definedName name="bu14total88" localSheetId="9">[16]B_U_14!$G$95</definedName>
    <definedName name="bu14total88">[17]B_U_14!$G$95</definedName>
    <definedName name="bu14total88a" localSheetId="9">[16]B_U_14!$G$103</definedName>
    <definedName name="bu14total88a">[17]B_U_14!$G$103</definedName>
    <definedName name="bu14total89" localSheetId="9">[16]B_U_14!$H$95</definedName>
    <definedName name="bu14total89">[17]B_U_14!$H$95</definedName>
    <definedName name="bu14total89a" localSheetId="9">[16]B_U_14!$H$103</definedName>
    <definedName name="bu14total89a">[17]B_U_14!$H$103</definedName>
    <definedName name="bu14total90" localSheetId="9">[16]B_U_14!$I$95</definedName>
    <definedName name="bu14total90">[17]B_U_14!$I$95</definedName>
    <definedName name="bu14total90a" localSheetId="9">[16]B_U_14!$I$103</definedName>
    <definedName name="bu14total90a">[17]B_U_14!$I$103</definedName>
    <definedName name="bu14total91" localSheetId="9">[16]B_U_14!$J$95</definedName>
    <definedName name="bu14total91">[17]B_U_14!$J$95</definedName>
    <definedName name="bu14total91a" localSheetId="9">[16]B_U_14!$J$103</definedName>
    <definedName name="bu14total91a">[17]B_U_14!$J$103</definedName>
    <definedName name="bu14total92" localSheetId="9">[16]B_U_14!$K$95</definedName>
    <definedName name="bu14total92">[17]B_U_14!$K$95</definedName>
    <definedName name="bu14total92a" localSheetId="9">[16]B_U_14!$K$103</definedName>
    <definedName name="bu14total92a">[17]B_U_14!$K$103</definedName>
    <definedName name="bu14total93" localSheetId="9">[16]B_U_14!$L$95</definedName>
    <definedName name="bu14total93">[17]B_U_14!$L$95</definedName>
    <definedName name="bu14total93a" localSheetId="9">[16]B_U_14!$L$103</definedName>
    <definedName name="bu14total93a">[17]B_U_14!$L$103</definedName>
    <definedName name="bu14total94" localSheetId="9">[16]B_U_14!$M$95</definedName>
    <definedName name="bu14total94">[17]B_U_14!$M$95</definedName>
    <definedName name="bu14total94a" localSheetId="9">[16]B_U_14!$M$103</definedName>
    <definedName name="bu14total94a">[17]B_U_14!$M$103</definedName>
    <definedName name="bu14total95" localSheetId="9">[16]B_U_14!$N$95</definedName>
    <definedName name="bu14total95">[17]B_U_14!$N$95</definedName>
    <definedName name="bu14total95a" localSheetId="9">[16]B_U_14!$N$103</definedName>
    <definedName name="bu14total95a">[17]B_U_14!$N$103</definedName>
    <definedName name="bu14total96" localSheetId="9">[16]B_U_14!$O$95</definedName>
    <definedName name="bu14total96">[17]B_U_14!$O$95</definedName>
    <definedName name="bu14total96a" localSheetId="9">[16]B_U_14!$O$103</definedName>
    <definedName name="bu14total96a">[17]B_U_14!$O$103</definedName>
    <definedName name="bu14total97" localSheetId="9">[16]B_U_14!$P$95</definedName>
    <definedName name="bu14total97">[17]B_U_14!$P$95</definedName>
    <definedName name="bu14total97a" localSheetId="9">[16]B_U_14!$P$103</definedName>
    <definedName name="bu14total97a">[17]B_U_14!$P$103</definedName>
    <definedName name="bu14total98" localSheetId="9">[16]B_U_14!$Q$95</definedName>
    <definedName name="bu14total98">[17]B_U_14!$Q$95</definedName>
    <definedName name="bu14total98a" localSheetId="9">[16]B_U_14!$Q$103</definedName>
    <definedName name="bu14total98a">[17]B_U_14!$Q$103</definedName>
    <definedName name="bu14total99" localSheetId="17">#REF!</definedName>
    <definedName name="bu14total99">#REF!</definedName>
    <definedName name="bu14total99a" localSheetId="17">#REF!</definedName>
    <definedName name="bu14total99a">#REF!</definedName>
    <definedName name="bu15total100" localSheetId="17">#REF!</definedName>
    <definedName name="bu15total100">#REF!</definedName>
    <definedName name="bu15total100a">#REF!</definedName>
    <definedName name="bu15total101">#REF!</definedName>
    <definedName name="bu15total101a">#REF!</definedName>
    <definedName name="bu15total102">#REF!</definedName>
    <definedName name="bu15total102a">#REF!</definedName>
    <definedName name="bu15total103">#REF!</definedName>
    <definedName name="bu15total103a">#REF!</definedName>
    <definedName name="bu15total84" localSheetId="9">[16]B_U_15!$C$95</definedName>
    <definedName name="bu15total84">[17]B_U_15!$C$95</definedName>
    <definedName name="bu15total84a" localSheetId="9">[16]B_U_15!$C$103</definedName>
    <definedName name="bu15total84a">[17]B_U_15!$C$103</definedName>
    <definedName name="bu15total85" localSheetId="9">[16]B_U_15!$D$95</definedName>
    <definedName name="bu15total85">[17]B_U_15!$D$95</definedName>
    <definedName name="bu15total85a" localSheetId="9">[16]B_U_15!$D$103</definedName>
    <definedName name="bu15total85a">[17]B_U_15!$D$103</definedName>
    <definedName name="bu15total86" localSheetId="9">[16]B_U_15!$E$95</definedName>
    <definedName name="bu15total86">[17]B_U_15!$E$95</definedName>
    <definedName name="bu15total86a" localSheetId="9">[16]B_U_15!$E$103</definedName>
    <definedName name="bu15total86a">[17]B_U_15!$E$103</definedName>
    <definedName name="bu15total87" localSheetId="9">[16]B_U_15!$F$95</definedName>
    <definedName name="bu15total87">[17]B_U_15!$F$95</definedName>
    <definedName name="bu15total87a" localSheetId="9">[16]B_U_15!$F$103</definedName>
    <definedName name="bu15total87a">[17]B_U_15!$F$103</definedName>
    <definedName name="bu15total88" localSheetId="9">[16]B_U_15!$G$95</definedName>
    <definedName name="bu15total88">[17]B_U_15!$G$95</definedName>
    <definedName name="bu15total88a" localSheetId="9">[16]B_U_15!$G$103</definedName>
    <definedName name="bu15total88a">[17]B_U_15!$G$103</definedName>
    <definedName name="bu15total89" localSheetId="9">[16]B_U_15!$H$95</definedName>
    <definedName name="bu15total89">[17]B_U_15!$H$95</definedName>
    <definedName name="bu15total89a" localSheetId="9">[16]B_U_15!$H$103</definedName>
    <definedName name="bu15total89a">[17]B_U_15!$H$103</definedName>
    <definedName name="bu15total90" localSheetId="9">[16]B_U_15!$I$95</definedName>
    <definedName name="bu15total90">[17]B_U_15!$I$95</definedName>
    <definedName name="bu15total90a" localSheetId="9">[16]B_U_15!$I$103</definedName>
    <definedName name="bu15total90a">[17]B_U_15!$I$103</definedName>
    <definedName name="bu15total91" localSheetId="9">[16]B_U_15!$J$95</definedName>
    <definedName name="bu15total91">[17]B_U_15!$J$95</definedName>
    <definedName name="bu15total91a" localSheetId="9">[16]B_U_15!$J$103</definedName>
    <definedName name="bu15total91a">[17]B_U_15!$J$103</definedName>
    <definedName name="bu15total92" localSheetId="9">[16]B_U_15!$K$95</definedName>
    <definedName name="bu15total92">[17]B_U_15!$K$95</definedName>
    <definedName name="bu15total92a" localSheetId="9">[16]B_U_15!$K$103</definedName>
    <definedName name="bu15total92a">[17]B_U_15!$K$103</definedName>
    <definedName name="bu15total93" localSheetId="9">[16]B_U_15!$L$95</definedName>
    <definedName name="bu15total93">[17]B_U_15!$L$95</definedName>
    <definedName name="bu15total93a" localSheetId="9">[16]B_U_15!$L$103</definedName>
    <definedName name="bu15total93a">[17]B_U_15!$L$103</definedName>
    <definedName name="bu15total94" localSheetId="9">[16]B_U_15!$M$95</definedName>
    <definedName name="bu15total94">[17]B_U_15!$M$95</definedName>
    <definedName name="bu15total94a" localSheetId="9">[16]B_U_15!$M$103</definedName>
    <definedName name="bu15total94a">[17]B_U_15!$M$103</definedName>
    <definedName name="bu15total95" localSheetId="9">[16]B_U_15!$N$95</definedName>
    <definedName name="bu15total95">[17]B_U_15!$N$95</definedName>
    <definedName name="bu15total95a" localSheetId="9">[16]B_U_15!$N$103</definedName>
    <definedName name="bu15total95a">[17]B_U_15!$N$103</definedName>
    <definedName name="bu15total96" localSheetId="9">[16]B_U_15!$O$95</definedName>
    <definedName name="bu15total96">[17]B_U_15!$O$95</definedName>
    <definedName name="bu15total96a" localSheetId="9">[16]B_U_15!$O$103</definedName>
    <definedName name="bu15total96a">[17]B_U_15!$O$103</definedName>
    <definedName name="bu15total97" localSheetId="9">[16]B_U_15!$P$95</definedName>
    <definedName name="bu15total97">[17]B_U_15!$P$95</definedName>
    <definedName name="bu15total97a" localSheetId="9">[16]B_U_15!$P$103</definedName>
    <definedName name="bu15total97a">[17]B_U_15!$P$103</definedName>
    <definedName name="bu15total98" localSheetId="9">[16]B_U_15!$Q$95</definedName>
    <definedName name="bu15total98">[17]B_U_15!$Q$95</definedName>
    <definedName name="bu15total98a" localSheetId="9">[16]B_U_15!$Q$103</definedName>
    <definedName name="bu15total98a">[17]B_U_15!$Q$103</definedName>
    <definedName name="bu15total99" localSheetId="17">#REF!</definedName>
    <definedName name="bu15total99">#REF!</definedName>
    <definedName name="bu15total99a" localSheetId="17">#REF!</definedName>
    <definedName name="bu15total99a">#REF!</definedName>
    <definedName name="bu16total100" localSheetId="17">#REF!</definedName>
    <definedName name="bu16total100">#REF!</definedName>
    <definedName name="bu16total100a">#REF!</definedName>
    <definedName name="bu16total101">#REF!</definedName>
    <definedName name="bu16total101a">#REF!</definedName>
    <definedName name="bu16total102">#REF!</definedName>
    <definedName name="bu16total102a">#REF!</definedName>
    <definedName name="bu16total103">#REF!</definedName>
    <definedName name="bu16total103a">#REF!</definedName>
    <definedName name="bu16total84" localSheetId="9">[16]B_U_16!$C$95</definedName>
    <definedName name="bu16total84">[17]B_U_16!$C$95</definedName>
    <definedName name="bu16total84a" localSheetId="9">[16]B_U_16!$C$103</definedName>
    <definedName name="bu16total84a">[17]B_U_16!$C$103</definedName>
    <definedName name="bu16total85" localSheetId="9">[16]B_U_16!$D$95</definedName>
    <definedName name="bu16total85">[17]B_U_16!$D$95</definedName>
    <definedName name="bu16total85a" localSheetId="9">[16]B_U_16!$D$103</definedName>
    <definedName name="bu16total85a">[17]B_U_16!$D$103</definedName>
    <definedName name="bu16total86" localSheetId="9">[16]B_U_16!$E$95</definedName>
    <definedName name="bu16total86">[17]B_U_16!$E$95</definedName>
    <definedName name="bu16total86a" localSheetId="9">[16]B_U_16!$E$103</definedName>
    <definedName name="bu16total86a">[17]B_U_16!$E$103</definedName>
    <definedName name="bu16total87" localSheetId="9">[16]B_U_16!$F$95</definedName>
    <definedName name="bu16total87">[17]B_U_16!$F$95</definedName>
    <definedName name="bu16total87a" localSheetId="9">[16]B_U_16!$F$103</definedName>
    <definedName name="bu16total87a">[17]B_U_16!$F$103</definedName>
    <definedName name="bu16total88" localSheetId="9">[16]B_U_16!$G$95</definedName>
    <definedName name="bu16total88">[17]B_U_16!$G$95</definedName>
    <definedName name="bu16total88a" localSheetId="9">[16]B_U_16!$G$103</definedName>
    <definedName name="bu16total88a">[17]B_U_16!$G$103</definedName>
    <definedName name="bu16total89" localSheetId="9">[16]B_U_16!$H$95</definedName>
    <definedName name="bu16total89">[17]B_U_16!$H$95</definedName>
    <definedName name="bu16total89a" localSheetId="9">[16]B_U_16!$H$103</definedName>
    <definedName name="bu16total89a">[17]B_U_16!$H$103</definedName>
    <definedName name="bu16total90" localSheetId="9">[16]B_U_16!$I$95</definedName>
    <definedName name="bu16total90">[17]B_U_16!$I$95</definedName>
    <definedName name="bu16total90a" localSheetId="9">[16]B_U_16!$I$103</definedName>
    <definedName name="bu16total90a">[17]B_U_16!$I$103</definedName>
    <definedName name="bu16total91" localSheetId="9">[16]B_U_16!$J$95</definedName>
    <definedName name="bu16total91">[17]B_U_16!$J$95</definedName>
    <definedName name="bu16total91a" localSheetId="9">[16]B_U_16!$J$103</definedName>
    <definedName name="bu16total91a">[17]B_U_16!$J$103</definedName>
    <definedName name="bu16total92" localSheetId="9">[16]B_U_16!$K$95</definedName>
    <definedName name="bu16total92">[17]B_U_16!$K$95</definedName>
    <definedName name="bu16total92a" localSheetId="9">[16]B_U_16!$K$103</definedName>
    <definedName name="bu16total92a">[17]B_U_16!$K$103</definedName>
    <definedName name="bu16total93" localSheetId="9">[16]B_U_16!$L$95</definedName>
    <definedName name="bu16total93">[17]B_U_16!$L$95</definedName>
    <definedName name="bu16total93a" localSheetId="9">[16]B_U_16!$L$103</definedName>
    <definedName name="bu16total93a">[17]B_U_16!$L$103</definedName>
    <definedName name="bu16total94" localSheetId="9">[16]B_U_16!$M$95</definedName>
    <definedName name="bu16total94">[17]B_U_16!$M$95</definedName>
    <definedName name="bu16total94a" localSheetId="9">[16]B_U_16!$M$103</definedName>
    <definedName name="bu16total94a">[17]B_U_16!$M$103</definedName>
    <definedName name="bu16total95" localSheetId="9">[16]B_U_16!$N$95</definedName>
    <definedName name="bu16total95">[17]B_U_16!$N$95</definedName>
    <definedName name="bu16total95a" localSheetId="9">[16]B_U_16!$N$103</definedName>
    <definedName name="bu16total95a">[17]B_U_16!$N$103</definedName>
    <definedName name="bu16total96" localSheetId="9">[16]B_U_16!$O$95</definedName>
    <definedName name="bu16total96">[17]B_U_16!$O$95</definedName>
    <definedName name="bu16total96a" localSheetId="9">[16]B_U_16!$O$103</definedName>
    <definedName name="bu16total96a">[17]B_U_16!$O$103</definedName>
    <definedName name="bu16total97" localSheetId="9">[16]B_U_16!$P$95</definedName>
    <definedName name="bu16total97">[17]B_U_16!$P$95</definedName>
    <definedName name="bu16total97a" localSheetId="9">[16]B_U_16!$P$103</definedName>
    <definedName name="bu16total97a">[17]B_U_16!$P$103</definedName>
    <definedName name="bu16total98" localSheetId="9">[16]B_U_16!$Q$95</definedName>
    <definedName name="bu16total98">[17]B_U_16!$Q$95</definedName>
    <definedName name="bu16total98a" localSheetId="9">[16]B_U_16!$Q$103</definedName>
    <definedName name="bu16total98a">[17]B_U_16!$Q$103</definedName>
    <definedName name="bu16total99" localSheetId="17">#REF!</definedName>
    <definedName name="bu16total99">#REF!</definedName>
    <definedName name="bu16total99a" localSheetId="17">#REF!</definedName>
    <definedName name="bu16total99a">#REF!</definedName>
    <definedName name="bu17total100" localSheetId="17">#REF!</definedName>
    <definedName name="bu17total100">#REF!</definedName>
    <definedName name="bu17total100a">#REF!</definedName>
    <definedName name="bu17total101">#REF!</definedName>
    <definedName name="bu17total101a">#REF!</definedName>
    <definedName name="bu17total102">#REF!</definedName>
    <definedName name="bu17total102a">#REF!</definedName>
    <definedName name="bu17total103">#REF!</definedName>
    <definedName name="bu17total103a">#REF!</definedName>
    <definedName name="bu17total84" localSheetId="9">[16]B_U_17!$C$95</definedName>
    <definedName name="bu17total84">[17]B_U_17!$C$95</definedName>
    <definedName name="bu17total84a" localSheetId="9">[16]B_U_17!$C$103</definedName>
    <definedName name="bu17total84a">[17]B_U_17!$C$103</definedName>
    <definedName name="bu17total85" localSheetId="9">[16]B_U_17!$D$95</definedName>
    <definedName name="bu17total85">[17]B_U_17!$D$95</definedName>
    <definedName name="bu17total85a" localSheetId="9">[16]B_U_17!$D$103</definedName>
    <definedName name="bu17total85a">[17]B_U_17!$D$103</definedName>
    <definedName name="bu17total86" localSheetId="9">[16]B_U_17!$E$95</definedName>
    <definedName name="bu17total86">[17]B_U_17!$E$95</definedName>
    <definedName name="bu17total86a" localSheetId="9">[16]B_U_17!$E$103</definedName>
    <definedName name="bu17total86a">[17]B_U_17!$E$103</definedName>
    <definedName name="bu17total87" localSheetId="9">[16]B_U_17!$F$95</definedName>
    <definedName name="bu17total87">[17]B_U_17!$F$95</definedName>
    <definedName name="bu17total87a" localSheetId="9">[16]B_U_17!$F$103</definedName>
    <definedName name="bu17total87a">[17]B_U_17!$F$103</definedName>
    <definedName name="bu17total88" localSheetId="9">[16]B_U_17!$G$95</definedName>
    <definedName name="bu17total88">[17]B_U_17!$G$95</definedName>
    <definedName name="bu17total88a" localSheetId="9">[16]B_U_17!$G$103</definedName>
    <definedName name="bu17total88a">[17]B_U_17!$G$103</definedName>
    <definedName name="bu17total89" localSheetId="9">[16]B_U_17!$H$95</definedName>
    <definedName name="bu17total89">[17]B_U_17!$H$95</definedName>
    <definedName name="bu17total89a" localSheetId="9">[16]B_U_17!$H$103</definedName>
    <definedName name="bu17total89a">[17]B_U_17!$H$103</definedName>
    <definedName name="bu17total90" localSheetId="9">[16]B_U_17!$I$95</definedName>
    <definedName name="bu17total90">[17]B_U_17!$I$95</definedName>
    <definedName name="bu17total90a" localSheetId="9">[16]B_U_17!$I$103</definedName>
    <definedName name="bu17total90a">[17]B_U_17!$I$103</definedName>
    <definedName name="bu17total91" localSheetId="9">[16]B_U_17!$J$95</definedName>
    <definedName name="bu17total91">[17]B_U_17!$J$95</definedName>
    <definedName name="bu17total91a" localSheetId="9">[16]B_U_17!$J$103</definedName>
    <definedName name="bu17total91a">[17]B_U_17!$J$103</definedName>
    <definedName name="bu17total92" localSheetId="9">[16]B_U_17!$K$95</definedName>
    <definedName name="bu17total92">[17]B_U_17!$K$95</definedName>
    <definedName name="bu17total92a" localSheetId="9">[16]B_U_17!$K$103</definedName>
    <definedName name="bu17total92a">[17]B_U_17!$K$103</definedName>
    <definedName name="bu17total93" localSheetId="9">[16]B_U_17!$L$95</definedName>
    <definedName name="bu17total93">[17]B_U_17!$L$95</definedName>
    <definedName name="bu17total93a" localSheetId="9">[16]B_U_17!$L$103</definedName>
    <definedName name="bu17total93a">[17]B_U_17!$L$103</definedName>
    <definedName name="bu17total94" localSheetId="9">[16]B_U_17!$M$95</definedName>
    <definedName name="bu17total94">[17]B_U_17!$M$95</definedName>
    <definedName name="bu17total94a" localSheetId="9">[16]B_U_17!$M$103</definedName>
    <definedName name="bu17total94a">[17]B_U_17!$M$103</definedName>
    <definedName name="bu17total95" localSheetId="9">[16]B_U_17!$N$95</definedName>
    <definedName name="bu17total95">[17]B_U_17!$N$95</definedName>
    <definedName name="bu17total95a" localSheetId="9">[16]B_U_17!$N$103</definedName>
    <definedName name="bu17total95a">[17]B_U_17!$N$103</definedName>
    <definedName name="bu17total96" localSheetId="9">[16]B_U_17!$O$95</definedName>
    <definedName name="bu17total96">[17]B_U_17!$O$95</definedName>
    <definedName name="bu17total96a" localSheetId="9">[16]B_U_17!$O$103</definedName>
    <definedName name="bu17total96a">[17]B_U_17!$O$103</definedName>
    <definedName name="bu17total97" localSheetId="9">[16]B_U_17!$P$95</definedName>
    <definedName name="bu17total97">[17]B_U_17!$P$95</definedName>
    <definedName name="bu17total97a" localSheetId="9">[16]B_U_17!$P$103</definedName>
    <definedName name="bu17total97a">[17]B_U_17!$P$103</definedName>
    <definedName name="bu17total98" localSheetId="9">[16]B_U_17!$Q$95</definedName>
    <definedName name="bu17total98">[17]B_U_17!$Q$95</definedName>
    <definedName name="bu17total98a" localSheetId="9">[16]B_U_17!$Q$103</definedName>
    <definedName name="bu17total98a">[17]B_U_17!$Q$103</definedName>
    <definedName name="bu17total99" localSheetId="17">#REF!</definedName>
    <definedName name="bu17total99">#REF!</definedName>
    <definedName name="bu17total99a" localSheetId="17">#REF!</definedName>
    <definedName name="bu17total99a">#REF!</definedName>
    <definedName name="bu18total100" localSheetId="17">#REF!</definedName>
    <definedName name="bu18total100">#REF!</definedName>
    <definedName name="bu18total100a">#REF!</definedName>
    <definedName name="bu18total101">#REF!</definedName>
    <definedName name="bu18total101a">#REF!</definedName>
    <definedName name="bu18total102">#REF!</definedName>
    <definedName name="bu18total102a">#REF!</definedName>
    <definedName name="bu18total103">#REF!</definedName>
    <definedName name="bu18total103a">#REF!</definedName>
    <definedName name="bu18total84" localSheetId="9">[16]B_U_18!$C$95</definedName>
    <definedName name="bu18total84">[17]B_U_18!$C$95</definedName>
    <definedName name="bu18total84a" localSheetId="9">[16]B_U_18!$C$103</definedName>
    <definedName name="bu18total84a">[17]B_U_18!$C$103</definedName>
    <definedName name="bu18total85" localSheetId="9">[16]B_U_18!$D$95</definedName>
    <definedName name="bu18total85">[17]B_U_18!$D$95</definedName>
    <definedName name="bu18total85a" localSheetId="9">[16]B_U_18!$D$103</definedName>
    <definedName name="bu18total85a">[17]B_U_18!$D$103</definedName>
    <definedName name="bu18total86" localSheetId="9">[16]B_U_18!$E$95</definedName>
    <definedName name="bu18total86">[17]B_U_18!$E$95</definedName>
    <definedName name="bu18total86a" localSheetId="9">[16]B_U_18!$E$103</definedName>
    <definedName name="bu18total86a">[17]B_U_18!$E$103</definedName>
    <definedName name="bu18total87" localSheetId="9">[16]B_U_18!$F$95</definedName>
    <definedName name="bu18total87">[17]B_U_18!$F$95</definedName>
    <definedName name="bu18total87a" localSheetId="9">[16]B_U_18!$F$103</definedName>
    <definedName name="bu18total87a">[17]B_U_18!$F$103</definedName>
    <definedName name="bu18total88" localSheetId="9">[16]B_U_18!$G$95</definedName>
    <definedName name="bu18total88">[17]B_U_18!$G$95</definedName>
    <definedName name="bu18total88a" localSheetId="9">[16]B_U_18!$G$103</definedName>
    <definedName name="bu18total88a">[17]B_U_18!$G$103</definedName>
    <definedName name="bu18total89" localSheetId="9">[16]B_U_18!$H$95</definedName>
    <definedName name="bu18total89">[17]B_U_18!$H$95</definedName>
    <definedName name="bu18total89a" localSheetId="9">[16]B_U_18!$H$103</definedName>
    <definedName name="bu18total89a">[17]B_U_18!$H$103</definedName>
    <definedName name="bu18total90" localSheetId="9">[16]B_U_18!$I$95</definedName>
    <definedName name="bu18total90">[17]B_U_18!$I$95</definedName>
    <definedName name="bu18total90a" localSheetId="9">[16]B_U_18!$I$103</definedName>
    <definedName name="bu18total90a">[17]B_U_18!$I$103</definedName>
    <definedName name="bu18total91" localSheetId="9">[16]B_U_18!$J$95</definedName>
    <definedName name="bu18total91">[17]B_U_18!$J$95</definedName>
    <definedName name="bu18total91a" localSheetId="9">[16]B_U_18!$J$103</definedName>
    <definedName name="bu18total91a">[17]B_U_18!$J$103</definedName>
    <definedName name="bu18total92" localSheetId="9">[16]B_U_18!$K$95</definedName>
    <definedName name="bu18total92">[17]B_U_18!$K$95</definedName>
    <definedName name="bu18total92a" localSheetId="9">[16]B_U_18!$K$103</definedName>
    <definedName name="bu18total92a">[17]B_U_18!$K$103</definedName>
    <definedName name="bu18total93" localSheetId="9">[16]B_U_18!$L$95</definedName>
    <definedName name="bu18total93">[17]B_U_18!$L$95</definedName>
    <definedName name="bu18total93a" localSheetId="9">[16]B_U_18!$L$103</definedName>
    <definedName name="bu18total93a">[17]B_U_18!$L$103</definedName>
    <definedName name="bu18total94" localSheetId="9">[16]B_U_18!$M$95</definedName>
    <definedName name="bu18total94">[17]B_U_18!$M$95</definedName>
    <definedName name="bu18total94a" localSheetId="9">[16]B_U_18!$M$103</definedName>
    <definedName name="bu18total94a">[17]B_U_18!$M$103</definedName>
    <definedName name="bu18total95" localSheetId="9">[16]B_U_18!$N$95</definedName>
    <definedName name="bu18total95">[17]B_U_18!$N$95</definedName>
    <definedName name="bu18total95a" localSheetId="9">[16]B_U_18!$N$103</definedName>
    <definedName name="bu18total95a">[17]B_U_18!$N$103</definedName>
    <definedName name="bu18total96" localSheetId="9">[16]B_U_18!$O$95</definedName>
    <definedName name="bu18total96">[17]B_U_18!$O$95</definedName>
    <definedName name="bu18total96a" localSheetId="9">[16]B_U_18!$O$103</definedName>
    <definedName name="bu18total96a">[17]B_U_18!$O$103</definedName>
    <definedName name="bu18total97" localSheetId="9">[16]B_U_18!$P$95</definedName>
    <definedName name="bu18total97">[17]B_U_18!$P$95</definedName>
    <definedName name="bu18total97a" localSheetId="9">[16]B_U_18!$P$103</definedName>
    <definedName name="bu18total97a">[17]B_U_18!$P$103</definedName>
    <definedName name="bu18total98" localSheetId="9">[16]B_U_18!$Q$95</definedName>
    <definedName name="bu18total98">[17]B_U_18!$Q$95</definedName>
    <definedName name="bu18total98a" localSheetId="9">[16]B_U_18!$Q$103</definedName>
    <definedName name="bu18total98a">[17]B_U_18!$Q$103</definedName>
    <definedName name="bu18total99" localSheetId="17">#REF!</definedName>
    <definedName name="bu18total99">#REF!</definedName>
    <definedName name="bu18total99a" localSheetId="17">#REF!</definedName>
    <definedName name="bu18total99a">#REF!</definedName>
    <definedName name="bu19total100" localSheetId="17">#REF!</definedName>
    <definedName name="bu19total100">#REF!</definedName>
    <definedName name="bu19total100a">#REF!</definedName>
    <definedName name="bu19total101">#REF!</definedName>
    <definedName name="bu19total101a">#REF!</definedName>
    <definedName name="bu19total102">#REF!</definedName>
    <definedName name="bu19total102a">#REF!</definedName>
    <definedName name="bu19total103">#REF!</definedName>
    <definedName name="bu19total103a">#REF!</definedName>
    <definedName name="bu19total84" localSheetId="9">[16]B_U_19!$C$95</definedName>
    <definedName name="bu19total84">[17]B_U_19!$C$95</definedName>
    <definedName name="bu19total84a" localSheetId="9">[16]B_U_19!$C$103</definedName>
    <definedName name="bu19total84a">[17]B_U_19!$C$103</definedName>
    <definedName name="bu19total85" localSheetId="9">[16]B_U_19!$D$95</definedName>
    <definedName name="bu19total85">[17]B_U_19!$D$95</definedName>
    <definedName name="bu19total85a" localSheetId="9">[16]B_U_19!$D$103</definedName>
    <definedName name="bu19total85a">[17]B_U_19!$D$103</definedName>
    <definedName name="bu19total86" localSheetId="9">[16]B_U_19!$E$95</definedName>
    <definedName name="bu19total86">[17]B_U_19!$E$95</definedName>
    <definedName name="bu19total86a" localSheetId="9">[16]B_U_19!$E$103</definedName>
    <definedName name="bu19total86a">[17]B_U_19!$E$103</definedName>
    <definedName name="bu19total87" localSheetId="9">[16]B_U_19!$F$95</definedName>
    <definedName name="bu19total87">[17]B_U_19!$F$95</definedName>
    <definedName name="bu19total87a" localSheetId="9">[16]B_U_19!$F$103</definedName>
    <definedName name="bu19total87a">[17]B_U_19!$F$103</definedName>
    <definedName name="bu19total88" localSheetId="9">[16]B_U_19!$G$95</definedName>
    <definedName name="bu19total88">[17]B_U_19!$G$95</definedName>
    <definedName name="bu19total88a" localSheetId="9">[16]B_U_19!$G$103</definedName>
    <definedName name="bu19total88a">[17]B_U_19!$G$103</definedName>
    <definedName name="bu19total89" localSheetId="9">[16]B_U_19!$H$95</definedName>
    <definedName name="bu19total89">[17]B_U_19!$H$95</definedName>
    <definedName name="bu19total89a" localSheetId="9">[16]B_U_19!$H$103</definedName>
    <definedName name="bu19total89a">[17]B_U_19!$H$103</definedName>
    <definedName name="bu19total90" localSheetId="9">[16]B_U_19!$I$95</definedName>
    <definedName name="bu19total90">[17]B_U_19!$I$95</definedName>
    <definedName name="bu19total90a" localSheetId="9">[16]B_U_19!$I$103</definedName>
    <definedName name="bu19total90a">[17]B_U_19!$I$103</definedName>
    <definedName name="bu19total91" localSheetId="9">[16]B_U_19!$J$95</definedName>
    <definedName name="bu19total91">[17]B_U_19!$J$95</definedName>
    <definedName name="bu19total91a" localSheetId="9">[16]B_U_19!$J$103</definedName>
    <definedName name="bu19total91a">[17]B_U_19!$J$103</definedName>
    <definedName name="bu19total92" localSheetId="9">[16]B_U_19!$K$95</definedName>
    <definedName name="bu19total92">[17]B_U_19!$K$95</definedName>
    <definedName name="bu19total92a" localSheetId="9">[16]B_U_19!$K$103</definedName>
    <definedName name="bu19total92a">[17]B_U_19!$K$103</definedName>
    <definedName name="bu19total93" localSheetId="9">[16]B_U_19!$L$95</definedName>
    <definedName name="bu19total93">[17]B_U_19!$L$95</definedName>
    <definedName name="bu19total93a" localSheetId="9">[16]B_U_19!$L$103</definedName>
    <definedName name="bu19total93a">[17]B_U_19!$L$103</definedName>
    <definedName name="bu19total94" localSheetId="9">[16]B_U_19!$M$95</definedName>
    <definedName name="bu19total94">[17]B_U_19!$M$95</definedName>
    <definedName name="bu19total94a" localSheetId="9">[16]B_U_19!$M$103</definedName>
    <definedName name="bu19total94a">[17]B_U_19!$M$103</definedName>
    <definedName name="bu19total95" localSheetId="9">[16]B_U_19!$N$95</definedName>
    <definedName name="bu19total95">[17]B_U_19!$N$95</definedName>
    <definedName name="bu19total95a" localSheetId="9">[16]B_U_19!$N$103</definedName>
    <definedName name="bu19total95a">[17]B_U_19!$N$103</definedName>
    <definedName name="bu19total96" localSheetId="9">[16]B_U_19!$O$95</definedName>
    <definedName name="bu19total96">[17]B_U_19!$O$95</definedName>
    <definedName name="bu19total96a" localSheetId="9">[16]B_U_19!$O$103</definedName>
    <definedName name="bu19total96a">[17]B_U_19!$O$103</definedName>
    <definedName name="bu19total97" localSheetId="9">[16]B_U_19!$P$95</definedName>
    <definedName name="bu19total97">[17]B_U_19!$P$95</definedName>
    <definedName name="bu19total97a" localSheetId="9">[16]B_U_19!$P$103</definedName>
    <definedName name="bu19total97a">[17]B_U_19!$P$103</definedName>
    <definedName name="bu19total98" localSheetId="9">[16]B_U_19!$Q$95</definedName>
    <definedName name="bu19total98">[17]B_U_19!$Q$95</definedName>
    <definedName name="bu19total98a" localSheetId="9">[16]B_U_19!$Q$103</definedName>
    <definedName name="bu19total98a">[17]B_U_19!$Q$103</definedName>
    <definedName name="bu19total99" localSheetId="17">#REF!</definedName>
    <definedName name="bu19total99">#REF!</definedName>
    <definedName name="bu19total99a" localSheetId="17">#REF!</definedName>
    <definedName name="bu19total99a">#REF!</definedName>
    <definedName name="bu1total100" localSheetId="17">#REF!</definedName>
    <definedName name="bu1total100">#REF!</definedName>
    <definedName name="bu1total100a">#REF!</definedName>
    <definedName name="bu1total101">#REF!</definedName>
    <definedName name="bu1total101a">#REF!</definedName>
    <definedName name="bu1total102">#REF!</definedName>
    <definedName name="bu1total102a">#REF!</definedName>
    <definedName name="bu1total103">#REF!</definedName>
    <definedName name="bu1total103a">#REF!</definedName>
    <definedName name="bu1total84" localSheetId="9">'[16]PHASE II'!$C$95</definedName>
    <definedName name="bu1total84">'[17]PHASE II'!$C$95</definedName>
    <definedName name="bu1total84a" localSheetId="9">'[16]PHASE II'!$C$103</definedName>
    <definedName name="bu1total84a">'[17]PHASE II'!$C$103</definedName>
    <definedName name="bu1total85" localSheetId="9">'[16]PHASE II'!$D$95</definedName>
    <definedName name="bu1total85">'[17]PHASE II'!$D$95</definedName>
    <definedName name="bu1total85a" localSheetId="9">'[16]PHASE II'!$D$103</definedName>
    <definedName name="bu1total85a">'[17]PHASE II'!$D$103</definedName>
    <definedName name="bu1total86" localSheetId="9">'[16]PHASE II'!$E$95</definedName>
    <definedName name="bu1total86">'[17]PHASE II'!$E$95</definedName>
    <definedName name="bu1total86a" localSheetId="9">'[16]PHASE II'!$E$103</definedName>
    <definedName name="bu1total86a">'[17]PHASE II'!$E$103</definedName>
    <definedName name="bu1total87" localSheetId="9">'[16]PHASE II'!$F$95</definedName>
    <definedName name="bu1total87">'[17]PHASE II'!$F$95</definedName>
    <definedName name="bu1total87a" localSheetId="9">'[16]PHASE II'!$F$103</definedName>
    <definedName name="bu1total87a">'[17]PHASE II'!$F$103</definedName>
    <definedName name="bu1total88" localSheetId="9">'[16]PHASE II'!$G$95</definedName>
    <definedName name="bu1total88">'[17]PHASE II'!$G$95</definedName>
    <definedName name="bu1total88a" localSheetId="9">'[16]PHASE II'!$G$103</definedName>
    <definedName name="bu1total88a">'[17]PHASE II'!$G$103</definedName>
    <definedName name="bu1total89" localSheetId="9">'[16]PHASE II'!$H$95</definedName>
    <definedName name="bu1total89">'[17]PHASE II'!$H$95</definedName>
    <definedName name="bu1total89a" localSheetId="9">'[16]PHASE II'!$H$103</definedName>
    <definedName name="bu1total89a">'[17]PHASE II'!$H$103</definedName>
    <definedName name="bu1total90" localSheetId="9">'[16]PHASE II'!$I$95</definedName>
    <definedName name="bu1total90">'[17]PHASE II'!$I$95</definedName>
    <definedName name="bu1total90a" localSheetId="9">'[16]PHASE II'!$I$103</definedName>
    <definedName name="bu1total90a">'[17]PHASE II'!$I$103</definedName>
    <definedName name="bu1total91" localSheetId="9">'[16]PHASE II'!$K$95</definedName>
    <definedName name="bu1total91">'[17]PHASE II'!$K$95</definedName>
    <definedName name="bu1total91a" localSheetId="9">'[16]PHASE II'!$K$103</definedName>
    <definedName name="bu1total91a">'[17]PHASE II'!$K$103</definedName>
    <definedName name="bu1total92" localSheetId="9">'[16]PHASE II'!$M$95</definedName>
    <definedName name="bu1total92">'[17]PHASE II'!$M$95</definedName>
    <definedName name="bu1total92a" localSheetId="9">'[16]PHASE II'!$M$103</definedName>
    <definedName name="bu1total92a">'[17]PHASE II'!$M$103</definedName>
    <definedName name="bu1total93" localSheetId="9">'[16]PHASE II'!$O$95</definedName>
    <definedName name="bu1total93">'[17]PHASE II'!$O$95</definedName>
    <definedName name="bu1total93a" localSheetId="9">'[16]PHASE II'!$O$103</definedName>
    <definedName name="bu1total93a">'[17]PHASE II'!$O$103</definedName>
    <definedName name="bu1total94" localSheetId="9">'[16]PHASE II'!$Q$95</definedName>
    <definedName name="bu1total94">'[17]PHASE II'!$Q$95</definedName>
    <definedName name="bu1total94a" localSheetId="9">'[16]PHASE II'!$Q$103</definedName>
    <definedName name="bu1total94a">'[17]PHASE II'!$Q$103</definedName>
    <definedName name="bu1total95" localSheetId="9">'[16]PHASE II'!$S$95</definedName>
    <definedName name="bu1total95">'[17]PHASE II'!$S$95</definedName>
    <definedName name="bu1total95a" localSheetId="9">'[16]PHASE II'!$S$103</definedName>
    <definedName name="bu1total95a">'[17]PHASE II'!$S$103</definedName>
    <definedName name="bu1total96" localSheetId="9">'[16]PHASE II'!$T$95</definedName>
    <definedName name="bu1total96">'[17]PHASE II'!$T$95</definedName>
    <definedName name="bu1total96a" localSheetId="9">'[16]PHASE II'!$T$103</definedName>
    <definedName name="bu1total96a">'[17]PHASE II'!$T$103</definedName>
    <definedName name="bu1total97" localSheetId="9">'[16]PHASE II'!$U$95</definedName>
    <definedName name="bu1total97">'[17]PHASE II'!$U$95</definedName>
    <definedName name="bu1total97a" localSheetId="9">'[16]PHASE II'!$U$103</definedName>
    <definedName name="bu1total97a">'[17]PHASE II'!$U$103</definedName>
    <definedName name="bu1total98" localSheetId="9">'[16]PHASE II'!$W$95</definedName>
    <definedName name="bu1total98">'[17]PHASE II'!$W$95</definedName>
    <definedName name="bu1total98a" localSheetId="9">'[16]PHASE II'!$W$103</definedName>
    <definedName name="bu1total98a">'[17]PHASE II'!$W$103</definedName>
    <definedName name="bu1total99" localSheetId="17">#REF!</definedName>
    <definedName name="bu1total99">#REF!</definedName>
    <definedName name="bu1total99a" localSheetId="17">#REF!</definedName>
    <definedName name="bu1total99a">#REF!</definedName>
    <definedName name="bu20total100" localSheetId="17">#REF!</definedName>
    <definedName name="bu20total100">#REF!</definedName>
    <definedName name="bu20total100a">#REF!</definedName>
    <definedName name="bu20total101">#REF!</definedName>
    <definedName name="bu20total101a">#REF!</definedName>
    <definedName name="bu20total102">#REF!</definedName>
    <definedName name="bu20total102a">#REF!</definedName>
    <definedName name="bu20total103">#REF!</definedName>
    <definedName name="bu20total103a">#REF!</definedName>
    <definedName name="bu20total84" localSheetId="9">[16]B_U_20!$C$95</definedName>
    <definedName name="bu20total84">[17]B_U_20!$C$95</definedName>
    <definedName name="bu20total84a" localSheetId="9">[16]B_U_20!$C$103</definedName>
    <definedName name="bu20total84a">[17]B_U_20!$C$103</definedName>
    <definedName name="bu20total85" localSheetId="9">[16]B_U_20!$D$95</definedName>
    <definedName name="bu20total85">[17]B_U_20!$D$95</definedName>
    <definedName name="bu20total85a" localSheetId="9">[16]B_U_20!$D$103</definedName>
    <definedName name="bu20total85a">[17]B_U_20!$D$103</definedName>
    <definedName name="bu20total86" localSheetId="9">[16]B_U_20!$E$95</definedName>
    <definedName name="bu20total86">[17]B_U_20!$E$95</definedName>
    <definedName name="bu20total86a" localSheetId="9">[16]B_U_20!$E$103</definedName>
    <definedName name="bu20total86a">[17]B_U_20!$E$103</definedName>
    <definedName name="bu20total87" localSheetId="9">[16]B_U_20!$F$95</definedName>
    <definedName name="bu20total87">[17]B_U_20!$F$95</definedName>
    <definedName name="bu20total87a" localSheetId="9">[16]B_U_20!$F$103</definedName>
    <definedName name="bu20total87a">[17]B_U_20!$F$103</definedName>
    <definedName name="bu20total88" localSheetId="9">[16]B_U_20!$G$95</definedName>
    <definedName name="bu20total88">[17]B_U_20!$G$95</definedName>
    <definedName name="bu20total88a" localSheetId="9">[16]B_U_20!$G$103</definedName>
    <definedName name="bu20total88a">[17]B_U_20!$G$103</definedName>
    <definedName name="bu20total89" localSheetId="9">[16]B_U_20!$H$95</definedName>
    <definedName name="bu20total89">[17]B_U_20!$H$95</definedName>
    <definedName name="bu20total89a" localSheetId="9">[16]B_U_20!$H$103</definedName>
    <definedName name="bu20total89a">[17]B_U_20!$H$103</definedName>
    <definedName name="bu20total90" localSheetId="9">[16]B_U_20!$I$95</definedName>
    <definedName name="bu20total90">[17]B_U_20!$I$95</definedName>
    <definedName name="bu20total90a" localSheetId="9">[16]B_U_20!$I$103</definedName>
    <definedName name="bu20total90a">[17]B_U_20!$I$103</definedName>
    <definedName name="bu20total91" localSheetId="9">[16]B_U_20!$J$95</definedName>
    <definedName name="bu20total91">[17]B_U_20!$J$95</definedName>
    <definedName name="bu20total91a" localSheetId="9">[16]B_U_20!$J$103</definedName>
    <definedName name="bu20total91a">[17]B_U_20!$J$103</definedName>
    <definedName name="bu20total92" localSheetId="9">[16]B_U_20!$K$95</definedName>
    <definedName name="bu20total92">[17]B_U_20!$K$95</definedName>
    <definedName name="bu20total92a" localSheetId="9">[16]B_U_20!$K$103</definedName>
    <definedName name="bu20total92a">[17]B_U_20!$K$103</definedName>
    <definedName name="bu20total93" localSheetId="9">[16]B_U_20!$L$95</definedName>
    <definedName name="bu20total93">[17]B_U_20!$L$95</definedName>
    <definedName name="bu20total93a" localSheetId="9">[16]B_U_20!$L$103</definedName>
    <definedName name="bu20total93a">[17]B_U_20!$L$103</definedName>
    <definedName name="bu20total94" localSheetId="9">[16]B_U_20!$M$95</definedName>
    <definedName name="bu20total94">[17]B_U_20!$M$95</definedName>
    <definedName name="bu20total94a" localSheetId="9">[16]B_U_20!$M$103</definedName>
    <definedName name="bu20total94a">[17]B_U_20!$M$103</definedName>
    <definedName name="bu20total95" localSheetId="9">[16]B_U_20!$N$95</definedName>
    <definedName name="bu20total95">[17]B_U_20!$N$95</definedName>
    <definedName name="bu20total95a" localSheetId="9">[16]B_U_20!$N$103</definedName>
    <definedName name="bu20total95a">[17]B_U_20!$N$103</definedName>
    <definedName name="bu20total96" localSheetId="9">[16]B_U_20!$O$95</definedName>
    <definedName name="bu20total96">[17]B_U_20!$O$95</definedName>
    <definedName name="bu20total96a" localSheetId="9">[16]B_U_20!$O$103</definedName>
    <definedName name="bu20total96a">[17]B_U_20!$O$103</definedName>
    <definedName name="bu20total97" localSheetId="9">[16]B_U_20!$P$95</definedName>
    <definedName name="bu20total97">[17]B_U_20!$P$95</definedName>
    <definedName name="bu20total97a" localSheetId="9">[16]B_U_20!$P$103</definedName>
    <definedName name="bu20total97a">[17]B_U_20!$P$103</definedName>
    <definedName name="bu20total98" localSheetId="9">[16]B_U_20!$Q$95</definedName>
    <definedName name="bu20total98">[17]B_U_20!$Q$95</definedName>
    <definedName name="bu20total98a" localSheetId="9">[16]B_U_20!$Q$103</definedName>
    <definedName name="bu20total98a">[17]B_U_20!$Q$103</definedName>
    <definedName name="bu20total99" localSheetId="17">#REF!</definedName>
    <definedName name="bu20total99">#REF!</definedName>
    <definedName name="bu20total99a" localSheetId="17">#REF!</definedName>
    <definedName name="bu20total99a">#REF!</definedName>
    <definedName name="bu21total100" localSheetId="17">#REF!</definedName>
    <definedName name="bu21total100">#REF!</definedName>
    <definedName name="bu21total100a">#REF!</definedName>
    <definedName name="bu21total101">#REF!</definedName>
    <definedName name="bu21total101a">#REF!</definedName>
    <definedName name="bu21total102">#REF!</definedName>
    <definedName name="bu21total102a">#REF!</definedName>
    <definedName name="bu21total103">#REF!</definedName>
    <definedName name="bu21total103a">#REF!</definedName>
    <definedName name="bu21total84" localSheetId="9">[16]B_U_21!$C$95</definedName>
    <definedName name="bu21total84">[17]B_U_21!$C$95</definedName>
    <definedName name="bu21total84a" localSheetId="9">[16]B_U_21!$C$103</definedName>
    <definedName name="bu21total84a">[17]B_U_21!$C$103</definedName>
    <definedName name="bu21total85" localSheetId="9">[16]B_U_21!$D$95</definedName>
    <definedName name="bu21total85">[17]B_U_21!$D$95</definedName>
    <definedName name="bu21total85a" localSheetId="9">[16]B_U_21!$D$103</definedName>
    <definedName name="bu21total85a">[17]B_U_21!$D$103</definedName>
    <definedName name="bu21total86" localSheetId="9">[16]B_U_21!$E$95</definedName>
    <definedName name="bu21total86">[17]B_U_21!$E$95</definedName>
    <definedName name="bu21total86a" localSheetId="9">[16]B_U_21!$E$103</definedName>
    <definedName name="bu21total86a">[17]B_U_21!$E$103</definedName>
    <definedName name="bu21total87" localSheetId="9">[16]B_U_21!$F$95</definedName>
    <definedName name="bu21total87">[17]B_U_21!$F$95</definedName>
    <definedName name="bu21total87a" localSheetId="9">[16]B_U_21!$F$103</definedName>
    <definedName name="bu21total87a">[17]B_U_21!$F$103</definedName>
    <definedName name="bu21total88" localSheetId="9">[16]B_U_21!$G$95</definedName>
    <definedName name="bu21total88">[17]B_U_21!$G$95</definedName>
    <definedName name="bu21total88a" localSheetId="9">[16]B_U_21!$G$103</definedName>
    <definedName name="bu21total88a">[17]B_U_21!$G$103</definedName>
    <definedName name="bu21total89" localSheetId="9">[16]B_U_21!$H$95</definedName>
    <definedName name="bu21total89">[17]B_U_21!$H$95</definedName>
    <definedName name="bu21total89a" localSheetId="9">[16]B_U_21!$H$103</definedName>
    <definedName name="bu21total89a">[17]B_U_21!$H$103</definedName>
    <definedName name="bu21total90" localSheetId="9">[16]B_U_21!$I$95</definedName>
    <definedName name="bu21total90">[17]B_U_21!$I$95</definedName>
    <definedName name="bu21total90a" localSheetId="9">[16]B_U_21!$I$103</definedName>
    <definedName name="bu21total90a">[17]B_U_21!$I$103</definedName>
    <definedName name="bu21total91" localSheetId="9">[16]B_U_21!$J$95</definedName>
    <definedName name="bu21total91">[17]B_U_21!$J$95</definedName>
    <definedName name="bu21total91a" localSheetId="9">[16]B_U_21!$J$103</definedName>
    <definedName name="bu21total91a">[17]B_U_21!$J$103</definedName>
    <definedName name="bu21total92" localSheetId="9">[16]B_U_21!$K$95</definedName>
    <definedName name="bu21total92">[17]B_U_21!$K$95</definedName>
    <definedName name="bu21total92a" localSheetId="9">[16]B_U_21!$K$103</definedName>
    <definedName name="bu21total92a">[17]B_U_21!$K$103</definedName>
    <definedName name="bu21total93" localSheetId="9">[16]B_U_21!$L$95</definedName>
    <definedName name="bu21total93">[17]B_U_21!$L$95</definedName>
    <definedName name="bu21total93a" localSheetId="9">[16]B_U_21!$L$103</definedName>
    <definedName name="bu21total93a">[17]B_U_21!$L$103</definedName>
    <definedName name="bu21total94" localSheetId="9">[16]B_U_21!$M$95</definedName>
    <definedName name="bu21total94">[17]B_U_21!$M$95</definedName>
    <definedName name="bu21total94a" localSheetId="9">[16]B_U_21!$M$103</definedName>
    <definedName name="bu21total94a">[17]B_U_21!$M$103</definedName>
    <definedName name="bu21total95" localSheetId="9">[16]B_U_21!$N$95</definedName>
    <definedName name="bu21total95">[17]B_U_21!$N$95</definedName>
    <definedName name="bu21total95a" localSheetId="9">[16]B_U_21!$N$103</definedName>
    <definedName name="bu21total95a">[17]B_U_21!$N$103</definedName>
    <definedName name="bu21total96" localSheetId="9">[16]B_U_21!$O$95</definedName>
    <definedName name="bu21total96">[17]B_U_21!$O$95</definedName>
    <definedName name="bu21total96a" localSheetId="9">[16]B_U_21!$O$103</definedName>
    <definedName name="bu21total96a">[17]B_U_21!$O$103</definedName>
    <definedName name="bu21total97" localSheetId="9">[16]B_U_21!$P$95</definedName>
    <definedName name="bu21total97">[17]B_U_21!$P$95</definedName>
    <definedName name="bu21total97a" localSheetId="9">[16]B_U_21!$P$103</definedName>
    <definedName name="bu21total97a">[17]B_U_21!$P$103</definedName>
    <definedName name="bu21total98" localSheetId="9">[16]B_U_21!$Q$95</definedName>
    <definedName name="bu21total98">[17]B_U_21!$Q$95</definedName>
    <definedName name="bu21total98a" localSheetId="9">[16]B_U_21!$Q$103</definedName>
    <definedName name="bu21total98a">[17]B_U_21!$Q$103</definedName>
    <definedName name="bu21total99" localSheetId="17">#REF!</definedName>
    <definedName name="bu21total99">#REF!</definedName>
    <definedName name="bu21total99a" localSheetId="17">#REF!</definedName>
    <definedName name="bu21total99a">#REF!</definedName>
    <definedName name="bu22total100" localSheetId="17">#REF!</definedName>
    <definedName name="bu22total100">#REF!</definedName>
    <definedName name="bu22total100a">#REF!</definedName>
    <definedName name="bu22total101">#REF!</definedName>
    <definedName name="bu22total101a">#REF!</definedName>
    <definedName name="bu22total102">#REF!</definedName>
    <definedName name="bu22total102a">#REF!</definedName>
    <definedName name="bu22total103">#REF!</definedName>
    <definedName name="bu22total103a">#REF!</definedName>
    <definedName name="bu22total84" localSheetId="9">[16]B_U_22!$C$95</definedName>
    <definedName name="bu22total84">[17]B_U_22!$C$95</definedName>
    <definedName name="bu22total84a" localSheetId="9">[16]B_U_22!$C$103</definedName>
    <definedName name="bu22total84a">[17]B_U_22!$C$103</definedName>
    <definedName name="bu22total85" localSheetId="9">[16]B_U_22!$D$95</definedName>
    <definedName name="bu22total85">[17]B_U_22!$D$95</definedName>
    <definedName name="bu22total85a" localSheetId="9">[16]B_U_22!$D$103</definedName>
    <definedName name="bu22total85a">[17]B_U_22!$D$103</definedName>
    <definedName name="bu22total86" localSheetId="9">[16]B_U_22!$E$95</definedName>
    <definedName name="bu22total86">[17]B_U_22!$E$95</definedName>
    <definedName name="bu22total86a" localSheetId="9">[16]B_U_22!$E$103</definedName>
    <definedName name="bu22total86a">[17]B_U_22!$E$103</definedName>
    <definedName name="bu22total87" localSheetId="9">[16]B_U_22!$F$95</definedName>
    <definedName name="bu22total87">[17]B_U_22!$F$95</definedName>
    <definedName name="bu22total87a" localSheetId="9">[16]B_U_22!$F$103</definedName>
    <definedName name="bu22total87a">[17]B_U_22!$F$103</definedName>
    <definedName name="bu22total88" localSheetId="9">[16]B_U_22!$G$95</definedName>
    <definedName name="bu22total88">[17]B_U_22!$G$95</definedName>
    <definedName name="bu22total88a" localSheetId="9">[16]B_U_22!$G$103</definedName>
    <definedName name="bu22total88a">[17]B_U_22!$G$103</definedName>
    <definedName name="bu22total89" localSheetId="9">[16]B_U_22!$H$95</definedName>
    <definedName name="bu22total89">[17]B_U_22!$H$95</definedName>
    <definedName name="bu22total89a" localSheetId="9">[16]B_U_22!$H$103</definedName>
    <definedName name="bu22total89a">[17]B_U_22!$H$103</definedName>
    <definedName name="bu22total90" localSheetId="9">[16]B_U_22!$I$95</definedName>
    <definedName name="bu22total90">[17]B_U_22!$I$95</definedName>
    <definedName name="bu22total90a" localSheetId="9">[16]B_U_22!$I$103</definedName>
    <definedName name="bu22total90a">[17]B_U_22!$I$103</definedName>
    <definedName name="bu22total91" localSheetId="9">[16]B_U_22!$J$95</definedName>
    <definedName name="bu22total91">[17]B_U_22!$J$95</definedName>
    <definedName name="bu22total91a" localSheetId="9">[16]B_U_22!$J$103</definedName>
    <definedName name="bu22total91a">[17]B_U_22!$J$103</definedName>
    <definedName name="bu22total92" localSheetId="9">[16]B_U_22!$K$95</definedName>
    <definedName name="bu22total92">[17]B_U_22!$K$95</definedName>
    <definedName name="bu22total92a" localSheetId="9">[16]B_U_22!$K$103</definedName>
    <definedName name="bu22total92a">[17]B_U_22!$K$103</definedName>
    <definedName name="bu22total93" localSheetId="9">[16]B_U_22!$L$95</definedName>
    <definedName name="bu22total93">[17]B_U_22!$L$95</definedName>
    <definedName name="bu22total93a" localSheetId="9">[16]B_U_22!$L$103</definedName>
    <definedName name="bu22total93a">[17]B_U_22!$L$103</definedName>
    <definedName name="bu22total94" localSheetId="9">[16]B_U_22!$M$95</definedName>
    <definedName name="bu22total94">[17]B_U_22!$M$95</definedName>
    <definedName name="bu22total94a" localSheetId="9">[16]B_U_22!$M$103</definedName>
    <definedName name="bu22total94a">[17]B_U_22!$M$103</definedName>
    <definedName name="bu22total95" localSheetId="9">[16]B_U_22!$N$95</definedName>
    <definedName name="bu22total95">[17]B_U_22!$N$95</definedName>
    <definedName name="bu22total95a" localSheetId="9">[16]B_U_22!$N$103</definedName>
    <definedName name="bu22total95a">[17]B_U_22!$N$103</definedName>
    <definedName name="bu22total96" localSheetId="9">[16]B_U_22!$O$95</definedName>
    <definedName name="bu22total96">[17]B_U_22!$O$95</definedName>
    <definedName name="bu22total96a" localSheetId="9">[16]B_U_22!$O$103</definedName>
    <definedName name="bu22total96a">[17]B_U_22!$O$103</definedName>
    <definedName name="bu22total97" localSheetId="9">[16]B_U_22!$P$95</definedName>
    <definedName name="bu22total97">[17]B_U_22!$P$95</definedName>
    <definedName name="bu22total97a" localSheetId="9">[16]B_U_22!$P$103</definedName>
    <definedName name="bu22total97a">[17]B_U_22!$P$103</definedName>
    <definedName name="bu22total98" localSheetId="9">[16]B_U_22!$Q$95</definedName>
    <definedName name="bu22total98">[17]B_U_22!$Q$95</definedName>
    <definedName name="bu22total98a" localSheetId="9">[16]B_U_22!$Q$103</definedName>
    <definedName name="bu22total98a">[17]B_U_22!$Q$103</definedName>
    <definedName name="bu22total99" localSheetId="17">#REF!</definedName>
    <definedName name="bu22total99">#REF!</definedName>
    <definedName name="bu22total99a" localSheetId="17">#REF!</definedName>
    <definedName name="bu22total99a">#REF!</definedName>
    <definedName name="bu23total100" localSheetId="17">#REF!</definedName>
    <definedName name="bu23total100">#REF!</definedName>
    <definedName name="bu23total100a">#REF!</definedName>
    <definedName name="bu23total101">#REF!</definedName>
    <definedName name="bu23total101a">#REF!</definedName>
    <definedName name="bu23total102">#REF!</definedName>
    <definedName name="bu23total102a">#REF!</definedName>
    <definedName name="bu23total103">#REF!</definedName>
    <definedName name="bu23total103a">#REF!</definedName>
    <definedName name="bu23total84" localSheetId="9">[16]B_U_23!$C$95</definedName>
    <definedName name="bu23total84">[17]B_U_23!$C$95</definedName>
    <definedName name="bu23total84a" localSheetId="9">[16]B_U_23!$C$103</definedName>
    <definedName name="bu23total84a">[17]B_U_23!$C$103</definedName>
    <definedName name="bu23total85" localSheetId="9">[16]B_U_23!$D$95</definedName>
    <definedName name="bu23total85">[17]B_U_23!$D$95</definedName>
    <definedName name="bu23total85a" localSheetId="9">[16]B_U_23!$D$103</definedName>
    <definedName name="bu23total85a">[17]B_U_23!$D$103</definedName>
    <definedName name="bu23total86" localSheetId="9">[16]B_U_23!$E$95</definedName>
    <definedName name="bu23total86">[17]B_U_23!$E$95</definedName>
    <definedName name="bu23total86a" localSheetId="9">[16]B_U_23!$E$103</definedName>
    <definedName name="bu23total86a">[17]B_U_23!$E$103</definedName>
    <definedName name="bu23total87" localSheetId="9">[16]B_U_23!$F$95</definedName>
    <definedName name="bu23total87">[17]B_U_23!$F$95</definedName>
    <definedName name="bu23total87a" localSheetId="9">[16]B_U_23!$F$103</definedName>
    <definedName name="bu23total87a">[17]B_U_23!$F$103</definedName>
    <definedName name="bu23total88" localSheetId="9">[16]B_U_23!$G$95</definedName>
    <definedName name="bu23total88">[17]B_U_23!$G$95</definedName>
    <definedName name="bu23total88a" localSheetId="9">[16]B_U_23!$G$103</definedName>
    <definedName name="bu23total88a">[17]B_U_23!$G$103</definedName>
    <definedName name="bu23total89" localSheetId="9">[16]B_U_23!$H$95</definedName>
    <definedName name="bu23total89">[17]B_U_23!$H$95</definedName>
    <definedName name="bu23total89a" localSheetId="9">[16]B_U_23!$H$103</definedName>
    <definedName name="bu23total89a">[17]B_U_23!$H$103</definedName>
    <definedName name="bu23total90" localSheetId="9">[16]B_U_23!$I$95</definedName>
    <definedName name="bu23total90">[17]B_U_23!$I$95</definedName>
    <definedName name="bu23total90a" localSheetId="9">[16]B_U_23!$I$103</definedName>
    <definedName name="bu23total90a">[17]B_U_23!$I$103</definedName>
    <definedName name="bu23total91" localSheetId="9">[16]B_U_23!$J$95</definedName>
    <definedName name="bu23total91">[17]B_U_23!$J$95</definedName>
    <definedName name="bu23total91a" localSheetId="9">[16]B_U_23!$J$103</definedName>
    <definedName name="bu23total91a">[17]B_U_23!$J$103</definedName>
    <definedName name="bu23total92" localSheetId="9">[16]B_U_23!$K$95</definedName>
    <definedName name="bu23total92">[17]B_U_23!$K$95</definedName>
    <definedName name="bu23total92a" localSheetId="9">[16]B_U_23!$K$103</definedName>
    <definedName name="bu23total92a">[17]B_U_23!$K$103</definedName>
    <definedName name="bu23total93" localSheetId="9">[16]B_U_23!$L$95</definedName>
    <definedName name="bu23total93">[17]B_U_23!$L$95</definedName>
    <definedName name="bu23total93a" localSheetId="9">[16]B_U_23!$L$103</definedName>
    <definedName name="bu23total93a">[17]B_U_23!$L$103</definedName>
    <definedName name="bu23total94" localSheetId="9">[16]B_U_23!$M$95</definedName>
    <definedName name="bu23total94">[17]B_U_23!$M$95</definedName>
    <definedName name="bu23total94a" localSheetId="9">[16]B_U_23!$M$103</definedName>
    <definedName name="bu23total94a">[17]B_U_23!$M$103</definedName>
    <definedName name="bu23total95" localSheetId="9">[16]B_U_23!$N$95</definedName>
    <definedName name="bu23total95">[17]B_U_23!$N$95</definedName>
    <definedName name="bu23total95a" localSheetId="9">[16]B_U_23!$N$103</definedName>
    <definedName name="bu23total95a">[17]B_U_23!$N$103</definedName>
    <definedName name="bu23total96" localSheetId="9">[16]B_U_23!$O$95</definedName>
    <definedName name="bu23total96">[17]B_U_23!$O$95</definedName>
    <definedName name="bu23total96a" localSheetId="9">[16]B_U_23!$O$103</definedName>
    <definedName name="bu23total96a">[17]B_U_23!$O$103</definedName>
    <definedName name="bu23total97" localSheetId="9">[16]B_U_23!$P$95</definedName>
    <definedName name="bu23total97">[17]B_U_23!$P$95</definedName>
    <definedName name="bu23total97a" localSheetId="9">[16]B_U_23!$P$103</definedName>
    <definedName name="bu23total97a">[17]B_U_23!$P$103</definedName>
    <definedName name="bu23total98" localSheetId="9">[16]B_U_23!$Q$95</definedName>
    <definedName name="bu23total98">[17]B_U_23!$Q$95</definedName>
    <definedName name="bu23total98a" localSheetId="9">[16]B_U_23!$Q$103</definedName>
    <definedName name="bu23total98a">[17]B_U_23!$Q$103</definedName>
    <definedName name="bu23total99" localSheetId="17">#REF!</definedName>
    <definedName name="bu23total99">#REF!</definedName>
    <definedName name="bu23total99a" localSheetId="17">#REF!</definedName>
    <definedName name="bu23total99a">#REF!</definedName>
    <definedName name="bu2total100" localSheetId="17">#REF!</definedName>
    <definedName name="bu2total100">#REF!</definedName>
    <definedName name="bu2total100a">#REF!</definedName>
    <definedName name="bu2total101">#REF!</definedName>
    <definedName name="bu2total101a">#REF!</definedName>
    <definedName name="bu2total102">#REF!</definedName>
    <definedName name="bu2total102a">#REF!</definedName>
    <definedName name="bu2total103">#REF!</definedName>
    <definedName name="bu2total103a">#REF!</definedName>
    <definedName name="bu2total84" localSheetId="9">'[16]ORIGINAL CLAIM'!$C$95</definedName>
    <definedName name="bu2total84">'[17]ORIGINAL CLAIM'!$C$95</definedName>
    <definedName name="bu2total84a" localSheetId="9">'[16]ORIGINAL CLAIM'!$C$103</definedName>
    <definedName name="bu2total84a">'[17]ORIGINAL CLAIM'!$C$103</definedName>
    <definedName name="bu2total85" localSheetId="9">'[16]ORIGINAL CLAIM'!$D$95</definedName>
    <definedName name="bu2total85">'[17]ORIGINAL CLAIM'!$D$95</definedName>
    <definedName name="bu2total85a" localSheetId="9">'[16]ORIGINAL CLAIM'!$D$103</definedName>
    <definedName name="bu2total85a">'[17]ORIGINAL CLAIM'!$D$103</definedName>
    <definedName name="bu2total86" localSheetId="9">'[16]ORIGINAL CLAIM'!$E$95</definedName>
    <definedName name="bu2total86">'[17]ORIGINAL CLAIM'!$E$95</definedName>
    <definedName name="bu2total86a" localSheetId="9">'[16]ORIGINAL CLAIM'!$E$103</definedName>
    <definedName name="bu2total86a">'[17]ORIGINAL CLAIM'!$E$103</definedName>
    <definedName name="bu2total87" localSheetId="9">'[16]ORIGINAL CLAIM'!$F$95</definedName>
    <definedName name="bu2total87">'[17]ORIGINAL CLAIM'!$F$95</definedName>
    <definedName name="bu2total87a" localSheetId="9">'[16]ORIGINAL CLAIM'!$F$103</definedName>
    <definedName name="bu2total87a">'[17]ORIGINAL CLAIM'!$F$103</definedName>
    <definedName name="bu2total88" localSheetId="9">'[16]ORIGINAL CLAIM'!$G$95</definedName>
    <definedName name="bu2total88">'[17]ORIGINAL CLAIM'!$G$95</definedName>
    <definedName name="bu2total88a" localSheetId="9">'[16]ORIGINAL CLAIM'!$G$103</definedName>
    <definedName name="bu2total88a">'[17]ORIGINAL CLAIM'!$G$103</definedName>
    <definedName name="bu2total89" localSheetId="9">'[16]ORIGINAL CLAIM'!$H$95</definedName>
    <definedName name="bu2total89">'[17]ORIGINAL CLAIM'!$H$95</definedName>
    <definedName name="bu2total89a" localSheetId="9">'[16]ORIGINAL CLAIM'!$H$103</definedName>
    <definedName name="bu2total89a">'[17]ORIGINAL CLAIM'!$H$103</definedName>
    <definedName name="bu2total90" localSheetId="9">'[16]ORIGINAL CLAIM'!$I$95</definedName>
    <definedName name="bu2total90">'[17]ORIGINAL CLAIM'!$I$95</definedName>
    <definedName name="bu2total90a" localSheetId="9">'[16]ORIGINAL CLAIM'!$I$103</definedName>
    <definedName name="bu2total90a">'[17]ORIGINAL CLAIM'!$I$103</definedName>
    <definedName name="bu2total91" localSheetId="9">'[16]ORIGINAL CLAIM'!$J$95</definedName>
    <definedName name="bu2total91">'[17]ORIGINAL CLAIM'!$J$95</definedName>
    <definedName name="bu2total91a" localSheetId="9">'[16]ORIGINAL CLAIM'!$J$103</definedName>
    <definedName name="bu2total91a">'[17]ORIGINAL CLAIM'!$J$103</definedName>
    <definedName name="bu2total92" localSheetId="9">'[16]ORIGINAL CLAIM'!$K$95</definedName>
    <definedName name="bu2total92">'[17]ORIGINAL CLAIM'!$K$95</definedName>
    <definedName name="bu2total92a" localSheetId="9">'[16]ORIGINAL CLAIM'!$K$103</definedName>
    <definedName name="bu2total92a">'[17]ORIGINAL CLAIM'!$K$103</definedName>
    <definedName name="bu2total93" localSheetId="9">'[16]ORIGINAL CLAIM'!$L$95</definedName>
    <definedName name="bu2total93">'[17]ORIGINAL CLAIM'!$L$95</definedName>
    <definedName name="bu2total93a" localSheetId="9">'[16]ORIGINAL CLAIM'!$L$103</definedName>
    <definedName name="bu2total93a">'[17]ORIGINAL CLAIM'!$L$103</definedName>
    <definedName name="bu2total94" localSheetId="9">'[16]ORIGINAL CLAIM'!$M$95</definedName>
    <definedName name="bu2total94">'[17]ORIGINAL CLAIM'!$M$95</definedName>
    <definedName name="bu2total94a" localSheetId="9">'[16]ORIGINAL CLAIM'!$M$103</definedName>
    <definedName name="bu2total94a">'[17]ORIGINAL CLAIM'!$M$103</definedName>
    <definedName name="bu2total95" localSheetId="9">'[16]ORIGINAL CLAIM'!$N$95</definedName>
    <definedName name="bu2total95">'[17]ORIGINAL CLAIM'!$N$95</definedName>
    <definedName name="bu2total95a" localSheetId="9">'[16]ORIGINAL CLAIM'!$N$103</definedName>
    <definedName name="bu2total95a">'[17]ORIGINAL CLAIM'!$N$103</definedName>
    <definedName name="bu2total96" localSheetId="9">'[16]ORIGINAL CLAIM'!$O$95</definedName>
    <definedName name="bu2total96">'[17]ORIGINAL CLAIM'!$O$95</definedName>
    <definedName name="bu2total96a" localSheetId="9">'[16]ORIGINAL CLAIM'!$O$103</definedName>
    <definedName name="bu2total96a">'[17]ORIGINAL CLAIM'!$O$103</definedName>
    <definedName name="bu2total97" localSheetId="9">'[16]ORIGINAL CLAIM'!$P$95</definedName>
    <definedName name="bu2total97">'[17]ORIGINAL CLAIM'!$P$95</definedName>
    <definedName name="bu2total97a" localSheetId="9">'[16]ORIGINAL CLAIM'!$P$103</definedName>
    <definedName name="bu2total97a">'[17]ORIGINAL CLAIM'!$P$103</definedName>
    <definedName name="bu2total98" localSheetId="9">'[16]ORIGINAL CLAIM'!$Q$95</definedName>
    <definedName name="bu2total98">'[17]ORIGINAL CLAIM'!$Q$95</definedName>
    <definedName name="bu2total98a" localSheetId="9">'[16]ORIGINAL CLAIM'!$Q$103</definedName>
    <definedName name="bu2total98a">'[17]ORIGINAL CLAIM'!$Q$103</definedName>
    <definedName name="bu2total99" localSheetId="17">#REF!</definedName>
    <definedName name="bu2total99">#REF!</definedName>
    <definedName name="bu2total99a" localSheetId="17">#REF!</definedName>
    <definedName name="bu2total99a">#REF!</definedName>
    <definedName name="bu3total100" localSheetId="17">#REF!</definedName>
    <definedName name="bu3total100">#REF!</definedName>
    <definedName name="bu3total100a">#REF!</definedName>
    <definedName name="bu3total101">#REF!</definedName>
    <definedName name="bu3total101a">#REF!</definedName>
    <definedName name="bu3total102">#REF!</definedName>
    <definedName name="bu3total102a">#REF!</definedName>
    <definedName name="bu3total103">#REF!</definedName>
    <definedName name="bu3total103a">#REF!</definedName>
    <definedName name="bu3total84" localSheetId="9">[16]B_U_3!$C$95</definedName>
    <definedName name="bu3total84">[17]B_U_3!$C$95</definedName>
    <definedName name="bu3total84a" localSheetId="9">[16]B_U_3!$C$103</definedName>
    <definedName name="bu3total84a">[17]B_U_3!$C$103</definedName>
    <definedName name="bu3total85" localSheetId="9">[16]B_U_3!$D$95</definedName>
    <definedName name="bu3total85">[17]B_U_3!$D$95</definedName>
    <definedName name="bu3total85a" localSheetId="9">[16]B_U_3!$D$103</definedName>
    <definedName name="bu3total85a">[17]B_U_3!$D$103</definedName>
    <definedName name="bu3total86" localSheetId="9">[16]B_U_3!$E$95</definedName>
    <definedName name="bu3total86">[17]B_U_3!$E$95</definedName>
    <definedName name="bu3total86a" localSheetId="9">[16]B_U_3!$E$103</definedName>
    <definedName name="bu3total86a">[17]B_U_3!$E$103</definedName>
    <definedName name="bu3total87" localSheetId="9">[16]B_U_3!$F$95</definedName>
    <definedName name="bu3total87">[17]B_U_3!$F$95</definedName>
    <definedName name="bu3total87a" localSheetId="9">[16]B_U_3!$F$103</definedName>
    <definedName name="bu3total87a">[17]B_U_3!$F$103</definedName>
    <definedName name="bu3total88" localSheetId="9">[16]B_U_3!$G$95</definedName>
    <definedName name="bu3total88">[17]B_U_3!$G$95</definedName>
    <definedName name="bu3total88a" localSheetId="9">[16]B_U_3!$G$103</definedName>
    <definedName name="bu3total88a">[17]B_U_3!$G$103</definedName>
    <definedName name="bu3total89" localSheetId="9">[16]B_U_3!$H$95</definedName>
    <definedName name="bu3total89">[17]B_U_3!$H$95</definedName>
    <definedName name="bu3total89a" localSheetId="9">[16]B_U_3!$H$103</definedName>
    <definedName name="bu3total89a">[17]B_U_3!$H$103</definedName>
    <definedName name="bu3total90" localSheetId="9">[16]B_U_3!$I$95</definedName>
    <definedName name="bu3total90">[17]B_U_3!$I$95</definedName>
    <definedName name="bu3total90a" localSheetId="9">[16]B_U_3!$I$103</definedName>
    <definedName name="bu3total90a">[17]B_U_3!$I$103</definedName>
    <definedName name="bu3total91" localSheetId="9">[16]B_U_3!$J$95</definedName>
    <definedName name="bu3total91">[17]B_U_3!$J$95</definedName>
    <definedName name="bu3total91a" localSheetId="9">[16]B_U_3!$J$103</definedName>
    <definedName name="bu3total91a">[17]B_U_3!$J$103</definedName>
    <definedName name="bu3total92" localSheetId="9">[16]B_U_3!$K$95</definedName>
    <definedName name="bu3total92">[17]B_U_3!$K$95</definedName>
    <definedName name="bu3total92a" localSheetId="9">[16]B_U_3!$K$103</definedName>
    <definedName name="bu3total92a">[17]B_U_3!$K$103</definedName>
    <definedName name="bu3total93" localSheetId="9">[16]B_U_3!$L$95</definedName>
    <definedName name="bu3total93">[17]B_U_3!$L$95</definedName>
    <definedName name="bu3total93a" localSheetId="9">[16]B_U_3!$L$103</definedName>
    <definedName name="bu3total93a">[17]B_U_3!$L$103</definedName>
    <definedName name="bu3total94" localSheetId="9">[16]B_U_3!$M$95</definedName>
    <definedName name="bu3total94">[17]B_U_3!$M$95</definedName>
    <definedName name="bu3total94a" localSheetId="9">[16]B_U_3!$M$103</definedName>
    <definedName name="bu3total94a">[17]B_U_3!$M$103</definedName>
    <definedName name="bu3total95" localSheetId="9">[16]B_U_3!$N$95</definedName>
    <definedName name="bu3total95">[17]B_U_3!$N$95</definedName>
    <definedName name="bu3total95a" localSheetId="9">[16]B_U_3!$N$103</definedName>
    <definedName name="bu3total95a">[17]B_U_3!$N$103</definedName>
    <definedName name="bu3total96" localSheetId="9">[16]B_U_3!$O$95</definedName>
    <definedName name="bu3total96">[17]B_U_3!$O$95</definedName>
    <definedName name="bu3total96a" localSheetId="9">[16]B_U_3!$O$103</definedName>
    <definedName name="bu3total96a">[17]B_U_3!$O$103</definedName>
    <definedName name="bu3total97" localSheetId="9">[16]B_U_3!$P$95</definedName>
    <definedName name="bu3total97">[17]B_U_3!$P$95</definedName>
    <definedName name="bu3total97a" localSheetId="9">[16]B_U_3!$P$103</definedName>
    <definedName name="bu3total97a">[17]B_U_3!$P$103</definedName>
    <definedName name="bu3total98" localSheetId="9">[16]B_U_3!$Q$95</definedName>
    <definedName name="bu3total98">[17]B_U_3!$Q$95</definedName>
    <definedName name="bu3total98a" localSheetId="9">[16]B_U_3!$Q$103</definedName>
    <definedName name="bu3total98a">[17]B_U_3!$Q$103</definedName>
    <definedName name="bu3total99" localSheetId="17">#REF!</definedName>
    <definedName name="bu3total99">#REF!</definedName>
    <definedName name="bu3total99a" localSheetId="17">#REF!</definedName>
    <definedName name="bu3total99a">#REF!</definedName>
    <definedName name="bu4total100" localSheetId="17">#REF!</definedName>
    <definedName name="bu4total100">#REF!</definedName>
    <definedName name="bu4total100a">#REF!</definedName>
    <definedName name="bu4total101">#REF!</definedName>
    <definedName name="bu4total101a">#REF!</definedName>
    <definedName name="bu4total102">#REF!</definedName>
    <definedName name="bu4total102a">#REF!</definedName>
    <definedName name="bu4total103">#REF!</definedName>
    <definedName name="bu4total103a">#REF!</definedName>
    <definedName name="bu4total84" localSheetId="9">[16]B_U_4!$C$95</definedName>
    <definedName name="bu4total84">[17]B_U_4!$C$95</definedName>
    <definedName name="bu4total84a" localSheetId="9">[16]B_U_4!$C$103</definedName>
    <definedName name="bu4total84a">[17]B_U_4!$C$103</definedName>
    <definedName name="bu4total85" localSheetId="9">[16]B_U_4!$D$95</definedName>
    <definedName name="bu4total85">[17]B_U_4!$D$95</definedName>
    <definedName name="bu4total85a" localSheetId="9">[16]B_U_4!$D$103</definedName>
    <definedName name="bu4total85a">[17]B_U_4!$D$103</definedName>
    <definedName name="bu4total86" localSheetId="9">[16]B_U_4!$E$95</definedName>
    <definedName name="bu4total86">[17]B_U_4!$E$95</definedName>
    <definedName name="bu4total86a" localSheetId="9">[16]B_U_4!$E$103</definedName>
    <definedName name="bu4total86a">[17]B_U_4!$E$103</definedName>
    <definedName name="bu4total87" localSheetId="9">[16]B_U_4!$F$95</definedName>
    <definedName name="bu4total87">[17]B_U_4!$F$95</definedName>
    <definedName name="bu4total87a" localSheetId="9">[16]B_U_4!$F$103</definedName>
    <definedName name="bu4total87a">[17]B_U_4!$F$103</definedName>
    <definedName name="bu4total88" localSheetId="9">[16]B_U_4!$G$95</definedName>
    <definedName name="bu4total88">[17]B_U_4!$G$95</definedName>
    <definedName name="bu4total88a" localSheetId="9">[16]B_U_4!$G$103</definedName>
    <definedName name="bu4total88a">[17]B_U_4!$G$103</definedName>
    <definedName name="bu4total89" localSheetId="9">[16]B_U_4!$H$95</definedName>
    <definedName name="bu4total89">[17]B_U_4!$H$95</definedName>
    <definedName name="bu4total89a" localSheetId="9">[16]B_U_4!$H$103</definedName>
    <definedName name="bu4total89a">[17]B_U_4!$H$103</definedName>
    <definedName name="bu4total90" localSheetId="9">[16]B_U_4!$I$95</definedName>
    <definedName name="bu4total90">[17]B_U_4!$I$95</definedName>
    <definedName name="bu4total90a" localSheetId="9">[16]B_U_4!$I$103</definedName>
    <definedName name="bu4total90a">[17]B_U_4!$I$103</definedName>
    <definedName name="bu4total91" localSheetId="9">[16]B_U_4!$J$95</definedName>
    <definedName name="bu4total91">[17]B_U_4!$J$95</definedName>
    <definedName name="bu4total91a" localSheetId="9">[16]B_U_4!$J$103</definedName>
    <definedName name="bu4total91a">[17]B_U_4!$J$103</definedName>
    <definedName name="bu4total92" localSheetId="9">[16]B_U_4!$K$95</definedName>
    <definedName name="bu4total92">[17]B_U_4!$K$95</definedName>
    <definedName name="bu4total92a" localSheetId="9">[16]B_U_4!$K$103</definedName>
    <definedName name="bu4total92a">[17]B_U_4!$K$103</definedName>
    <definedName name="bu4total93" localSheetId="9">[16]B_U_4!$L$95</definedName>
    <definedName name="bu4total93">[17]B_U_4!$L$95</definedName>
    <definedName name="bu4total93a" localSheetId="9">[16]B_U_4!$L$103</definedName>
    <definedName name="bu4total93a">[17]B_U_4!$L$103</definedName>
    <definedName name="bu4total94" localSheetId="9">[16]B_U_4!$M$95</definedName>
    <definedName name="bu4total94">[17]B_U_4!$M$95</definedName>
    <definedName name="bu4total94a" localSheetId="9">[16]B_U_4!$M$103</definedName>
    <definedName name="bu4total94a">[17]B_U_4!$M$103</definedName>
    <definedName name="bu4total95" localSheetId="9">[16]B_U_4!$N$95</definedName>
    <definedName name="bu4total95">[17]B_U_4!$N$95</definedName>
    <definedName name="bu4total95a" localSheetId="9">[16]B_U_4!$N$103</definedName>
    <definedName name="bu4total95a">[17]B_U_4!$N$103</definedName>
    <definedName name="bu4total96" localSheetId="9">[16]B_U_4!$O$95</definedName>
    <definedName name="bu4total96">[17]B_U_4!$O$95</definedName>
    <definedName name="bu4total96a" localSheetId="9">[16]B_U_4!$O$103</definedName>
    <definedName name="bu4total96a">[17]B_U_4!$O$103</definedName>
    <definedName name="bu4total97" localSheetId="9">[16]B_U_4!$P$95</definedName>
    <definedName name="bu4total97">[17]B_U_4!$P$95</definedName>
    <definedName name="bu4total97a" localSheetId="9">[16]B_U_4!$P$103</definedName>
    <definedName name="bu4total97a">[17]B_U_4!$P$103</definedName>
    <definedName name="bu4total98" localSheetId="9">[16]B_U_4!$Q$95</definedName>
    <definedName name="bu4total98">[17]B_U_4!$Q$95</definedName>
    <definedName name="bu4total98a" localSheetId="9">[16]B_U_4!$Q$103</definedName>
    <definedName name="bu4total98a">[17]B_U_4!$Q$103</definedName>
    <definedName name="bu4total99" localSheetId="17">#REF!</definedName>
    <definedName name="bu4total99">#REF!</definedName>
    <definedName name="bu4total99a" localSheetId="17">#REF!</definedName>
    <definedName name="bu4total99a">#REF!</definedName>
    <definedName name="bu5total100" localSheetId="17">#REF!</definedName>
    <definedName name="bu5total100">#REF!</definedName>
    <definedName name="bu5total100a">#REF!</definedName>
    <definedName name="bu5total101">#REF!</definedName>
    <definedName name="bu5total101a">#REF!</definedName>
    <definedName name="bu5total102">#REF!</definedName>
    <definedName name="bu5total102a">#REF!</definedName>
    <definedName name="bu5total103">#REF!</definedName>
    <definedName name="bu5total103a">#REF!</definedName>
    <definedName name="bu5total84" localSheetId="9">[16]B_U_5!$C$95</definedName>
    <definedName name="bu5total84">[17]B_U_5!$C$95</definedName>
    <definedName name="bu5total84a" localSheetId="9">[16]B_U_5!$C$103</definedName>
    <definedName name="bu5total84a">[17]B_U_5!$C$103</definedName>
    <definedName name="bu5total85" localSheetId="9">[16]B_U_5!$D$95</definedName>
    <definedName name="bu5total85">[17]B_U_5!$D$95</definedName>
    <definedName name="bu5total85a" localSheetId="9">[16]B_U_5!$D$103</definedName>
    <definedName name="bu5total85a">[17]B_U_5!$D$103</definedName>
    <definedName name="bu5total86" localSheetId="9">[16]B_U_5!$E$95</definedName>
    <definedName name="bu5total86">[17]B_U_5!$E$95</definedName>
    <definedName name="bu5total86a" localSheetId="9">[16]B_U_5!$E$103</definedName>
    <definedName name="bu5total86a">[17]B_U_5!$E$103</definedName>
    <definedName name="bu5total87" localSheetId="9">[16]B_U_5!$F$95</definedName>
    <definedName name="bu5total87">[17]B_U_5!$F$95</definedName>
    <definedName name="bu5total87a" localSheetId="9">[16]B_U_5!$F$103</definedName>
    <definedName name="bu5total87a">[17]B_U_5!$F$103</definedName>
    <definedName name="bu5total88" localSheetId="9">[16]B_U_5!$G$95</definedName>
    <definedName name="bu5total88">[17]B_U_5!$G$95</definedName>
    <definedName name="bu5total88a" localSheetId="9">[16]B_U_5!$G$103</definedName>
    <definedName name="bu5total88a">[17]B_U_5!$G$103</definedName>
    <definedName name="bu5total89" localSheetId="9">[16]B_U_5!$H$95</definedName>
    <definedName name="bu5total89">[17]B_U_5!$H$95</definedName>
    <definedName name="bu5total89a" localSheetId="9">[16]B_U_5!$H$103</definedName>
    <definedName name="bu5total89a">[17]B_U_5!$H$103</definedName>
    <definedName name="bu5total90" localSheetId="9">[16]B_U_5!$I$95</definedName>
    <definedName name="bu5total90">[17]B_U_5!$I$95</definedName>
    <definedName name="bu5total90a" localSheetId="9">[16]B_U_5!$I$103</definedName>
    <definedName name="bu5total90a">[17]B_U_5!$I$103</definedName>
    <definedName name="bu5total91" localSheetId="9">[16]B_U_5!$J$95</definedName>
    <definedName name="bu5total91">[17]B_U_5!$J$95</definedName>
    <definedName name="bu5total91a" localSheetId="9">[16]B_U_5!$J$103</definedName>
    <definedName name="bu5total91a">[17]B_U_5!$J$103</definedName>
    <definedName name="bu5total92" localSheetId="9">[16]B_U_5!$K$95</definedName>
    <definedName name="bu5total92">[17]B_U_5!$K$95</definedName>
    <definedName name="bu5total92a" localSheetId="9">[16]B_U_5!$K$103</definedName>
    <definedName name="bu5total92a">[17]B_U_5!$K$103</definedName>
    <definedName name="bu5total93" localSheetId="9">[16]B_U_5!$L$95</definedName>
    <definedName name="bu5total93">[17]B_U_5!$L$95</definedName>
    <definedName name="bu5total93a" localSheetId="9">[16]B_U_5!$L$103</definedName>
    <definedName name="bu5total93a">[17]B_U_5!$L$103</definedName>
    <definedName name="bu5total94" localSheetId="9">[16]B_U_5!$M$95</definedName>
    <definedName name="bu5total94">[17]B_U_5!$M$95</definedName>
    <definedName name="bu5total94a" localSheetId="9">[16]B_U_5!$M$103</definedName>
    <definedName name="bu5total94a">[17]B_U_5!$M$103</definedName>
    <definedName name="bu5total95" localSheetId="9">[16]B_U_5!$N$95</definedName>
    <definedName name="bu5total95">[17]B_U_5!$N$95</definedName>
    <definedName name="bu5total95a" localSheetId="9">[16]B_U_5!$N$103</definedName>
    <definedName name="bu5total95a">[17]B_U_5!$N$103</definedName>
    <definedName name="bu5total96" localSheetId="9">[16]B_U_5!$O$95</definedName>
    <definedName name="bu5total96">[17]B_U_5!$O$95</definedName>
    <definedName name="bu5total96a" localSheetId="9">[16]B_U_5!$O$103</definedName>
    <definedName name="bu5total96a">[17]B_U_5!$O$103</definedName>
    <definedName name="bu5total97" localSheetId="9">[16]B_U_5!$P$95</definedName>
    <definedName name="bu5total97">[17]B_U_5!$P$95</definedName>
    <definedName name="bu5total97a" localSheetId="9">[16]B_U_5!$P$103</definedName>
    <definedName name="bu5total97a">[17]B_U_5!$P$103</definedName>
    <definedName name="bu5total98" localSheetId="9">[16]B_U_5!$Q$95</definedName>
    <definedName name="bu5total98">[17]B_U_5!$Q$95</definedName>
    <definedName name="bu5total98a" localSheetId="9">[16]B_U_5!$Q$103</definedName>
    <definedName name="bu5total98a">[17]B_U_5!$Q$103</definedName>
    <definedName name="bu5total99" localSheetId="17">#REF!</definedName>
    <definedName name="bu5total99">#REF!</definedName>
    <definedName name="bu5total99a" localSheetId="17">#REF!</definedName>
    <definedName name="bu5total99a">#REF!</definedName>
    <definedName name="bu6total100" localSheetId="17">#REF!</definedName>
    <definedName name="bu6total100">#REF!</definedName>
    <definedName name="bu6total100a">#REF!</definedName>
    <definedName name="bu6total101">#REF!</definedName>
    <definedName name="bu6total101a">#REF!</definedName>
    <definedName name="bu6total102">#REF!</definedName>
    <definedName name="bu6total102a">#REF!</definedName>
    <definedName name="bu6total103">#REF!</definedName>
    <definedName name="bu6total103a">#REF!</definedName>
    <definedName name="bu6total84" localSheetId="9">[16]B_U_6!$C$94</definedName>
    <definedName name="bu6total84">[17]B_U_6!$C$94</definedName>
    <definedName name="bu6total84a" localSheetId="9">[16]B_U_6!$C$103</definedName>
    <definedName name="bu6total84a">[17]B_U_6!$C$103</definedName>
    <definedName name="bu6total85" localSheetId="9">[16]B_U_6!$D$94</definedName>
    <definedName name="bu6total85">[17]B_U_6!$D$94</definedName>
    <definedName name="bu6total85a" localSheetId="9">[16]B_U_6!$D$103</definedName>
    <definedName name="bu6total85a">[17]B_U_6!$D$103</definedName>
    <definedName name="bu6total86" localSheetId="9">[16]B_U_6!$E$94</definedName>
    <definedName name="bu6total86">[17]B_U_6!$E$94</definedName>
    <definedName name="bu6total86a" localSheetId="9">[16]B_U_6!$E$103</definedName>
    <definedName name="bu6total86a">[17]B_U_6!$E$103</definedName>
    <definedName name="bu6total87" localSheetId="9">[16]B_U_6!$F$94</definedName>
    <definedName name="bu6total87">[17]B_U_6!$F$94</definedName>
    <definedName name="bu6total87a" localSheetId="9">[16]B_U_6!$F$103</definedName>
    <definedName name="bu6total87a">[17]B_U_6!$F$103</definedName>
    <definedName name="bu6total88" localSheetId="9">[16]B_U_6!$G$94</definedName>
    <definedName name="bu6total88">[17]B_U_6!$G$94</definedName>
    <definedName name="bu6total88a" localSheetId="9">[16]B_U_6!$G$103</definedName>
    <definedName name="bu6total88a">[17]B_U_6!$G$103</definedName>
    <definedName name="bu6total89" localSheetId="9">[16]B_U_6!$H$94</definedName>
    <definedName name="bu6total89">[17]B_U_6!$H$94</definedName>
    <definedName name="bu6total89a" localSheetId="9">[16]B_U_6!$H$103</definedName>
    <definedName name="bu6total89a">[17]B_U_6!$H$103</definedName>
    <definedName name="bu6total90" localSheetId="9">[16]B_U_6!$I$94</definedName>
    <definedName name="bu6total90">[17]B_U_6!$I$94</definedName>
    <definedName name="bu6total90a" localSheetId="9">[16]B_U_6!$I$103</definedName>
    <definedName name="bu6total90a">[17]B_U_6!$I$103</definedName>
    <definedName name="bu6total91" localSheetId="9">[16]B_U_6!$J$94</definedName>
    <definedName name="bu6total91">[17]B_U_6!$J$94</definedName>
    <definedName name="bu6total91a" localSheetId="9">[16]B_U_6!$J$103</definedName>
    <definedName name="bu6total91a">[17]B_U_6!$J$103</definedName>
    <definedName name="bu6total92" localSheetId="9">[16]B_U_6!$K$94</definedName>
    <definedName name="bu6total92">[17]B_U_6!$K$94</definedName>
    <definedName name="bu6total92a" localSheetId="9">[16]B_U_6!$K$103</definedName>
    <definedName name="bu6total92a">[17]B_U_6!$K$103</definedName>
    <definedName name="bu6total93" localSheetId="9">[16]B_U_6!$L$94</definedName>
    <definedName name="bu6total93">[17]B_U_6!$L$94</definedName>
    <definedName name="bu6total93a" localSheetId="9">[16]B_U_6!$L$103</definedName>
    <definedName name="bu6total93a">[17]B_U_6!$L$103</definedName>
    <definedName name="bu6total94" localSheetId="9">[16]B_U_6!$M$94</definedName>
    <definedName name="bu6total94">[17]B_U_6!$M$94</definedName>
    <definedName name="bu6total94a" localSheetId="9">[16]B_U_6!$M$103</definedName>
    <definedName name="bu6total94a">[17]B_U_6!$M$103</definedName>
    <definedName name="bu6total95" localSheetId="9">[16]B_U_6!$N$94</definedName>
    <definedName name="bu6total95">[17]B_U_6!$N$94</definedName>
    <definedName name="bu6total95a" localSheetId="9">[16]B_U_6!$N$103</definedName>
    <definedName name="bu6total95a">[17]B_U_6!$N$103</definedName>
    <definedName name="bu6total96" localSheetId="9">[16]B_U_6!$O$94</definedName>
    <definedName name="bu6total96">[17]B_U_6!$O$94</definedName>
    <definedName name="bu6total96a" localSheetId="9">[16]B_U_6!$O$103</definedName>
    <definedName name="bu6total96a">[17]B_U_6!$O$103</definedName>
    <definedName name="bu6total97" localSheetId="9">[16]B_U_6!$P$94</definedName>
    <definedName name="bu6total97">[17]B_U_6!$P$94</definedName>
    <definedName name="bu6total97a" localSheetId="9">[16]B_U_6!$P$103</definedName>
    <definedName name="bu6total97a">[17]B_U_6!$P$103</definedName>
    <definedName name="bu6total98" localSheetId="9">[16]B_U_6!$Q$94</definedName>
    <definedName name="bu6total98">[17]B_U_6!$Q$94</definedName>
    <definedName name="bu6total98a" localSheetId="9">[16]B_U_6!$Q$103</definedName>
    <definedName name="bu6total98a">[17]B_U_6!$Q$103</definedName>
    <definedName name="bu6total99" localSheetId="17">#REF!</definedName>
    <definedName name="bu6total99">#REF!</definedName>
    <definedName name="bu6total99a" localSheetId="17">#REF!</definedName>
    <definedName name="bu6total99a">#REF!</definedName>
    <definedName name="bu7total100" localSheetId="17">#REF!</definedName>
    <definedName name="bu7total100">#REF!</definedName>
    <definedName name="bu7total100a">#REF!</definedName>
    <definedName name="bu7total101">#REF!</definedName>
    <definedName name="bu7total101a">#REF!</definedName>
    <definedName name="bu7total102">#REF!</definedName>
    <definedName name="bu7total102a">#REF!</definedName>
    <definedName name="bu7total103">#REF!</definedName>
    <definedName name="bu7total103a">#REF!</definedName>
    <definedName name="bu7total84" localSheetId="9">[16]B_U_7!$C$95</definedName>
    <definedName name="bu7total84">[17]B_U_7!$C$95</definedName>
    <definedName name="bu7total84a" localSheetId="9">[16]B_U_7!$C$103</definedName>
    <definedName name="bu7total84a">[17]B_U_7!$C$103</definedName>
    <definedName name="bu7total85" localSheetId="9">[16]B_U_7!$D$95</definedName>
    <definedName name="bu7total85">[17]B_U_7!$D$95</definedName>
    <definedName name="bu7total85a" localSheetId="9">[16]B_U_7!$D$103</definedName>
    <definedName name="bu7total85a">[17]B_U_7!$D$103</definedName>
    <definedName name="bu7total86" localSheetId="9">[16]B_U_7!$E$95</definedName>
    <definedName name="bu7total86">[17]B_U_7!$E$95</definedName>
    <definedName name="bu7total86a" localSheetId="9">[16]B_U_7!$E$103</definedName>
    <definedName name="bu7total86a">[17]B_U_7!$E$103</definedName>
    <definedName name="bu7total87" localSheetId="9">[16]B_U_7!$F$95</definedName>
    <definedName name="bu7total87">[17]B_U_7!$F$95</definedName>
    <definedName name="bu7total87a" localSheetId="9">[16]B_U_7!$F$103</definedName>
    <definedName name="bu7total87a">[17]B_U_7!$F$103</definedName>
    <definedName name="bu7total88" localSheetId="9">[16]B_U_7!$G$95</definedName>
    <definedName name="bu7total88">[17]B_U_7!$G$95</definedName>
    <definedName name="bu7total88a" localSheetId="9">[16]B_U_7!$G$103</definedName>
    <definedName name="bu7total88a">[17]B_U_7!$G$103</definedName>
    <definedName name="bu7total89" localSheetId="9">[16]B_U_7!$H$95</definedName>
    <definedName name="bu7total89">[17]B_U_7!$H$95</definedName>
    <definedName name="bu7total89a" localSheetId="9">[16]B_U_7!$H$103</definedName>
    <definedName name="bu7total89a">[17]B_U_7!$H$103</definedName>
    <definedName name="bu7total90" localSheetId="9">[16]B_U_7!$I$95</definedName>
    <definedName name="bu7total90">[17]B_U_7!$I$95</definedName>
    <definedName name="bu7total90a" localSheetId="9">[16]B_U_7!$I$103</definedName>
    <definedName name="bu7total90a">[17]B_U_7!$I$103</definedName>
    <definedName name="bu7total91" localSheetId="9">[16]B_U_7!$J$95</definedName>
    <definedName name="bu7total91">[17]B_U_7!$J$95</definedName>
    <definedName name="bu7total91a" localSheetId="9">[16]B_U_7!$J$103</definedName>
    <definedName name="bu7total91a">[17]B_U_7!$J$103</definedName>
    <definedName name="bu7total92" localSheetId="9">[16]B_U_7!$K$95</definedName>
    <definedName name="bu7total92">[17]B_U_7!$K$95</definedName>
    <definedName name="bu7total92a" localSheetId="9">[16]B_U_7!$K$103</definedName>
    <definedName name="bu7total92a">[17]B_U_7!$K$103</definedName>
    <definedName name="bu7total93" localSheetId="9">[16]B_U_7!$L$95</definedName>
    <definedName name="bu7total93">[17]B_U_7!$L$95</definedName>
    <definedName name="bu7total93a" localSheetId="9">[16]B_U_7!$L$103</definedName>
    <definedName name="bu7total93a">[17]B_U_7!$L$103</definedName>
    <definedName name="bu7total94" localSheetId="9">[16]B_U_7!$M$95</definedName>
    <definedName name="bu7total94">[17]B_U_7!$M$95</definedName>
    <definedName name="bu7total94a" localSheetId="9">[16]B_U_7!$M$103</definedName>
    <definedName name="bu7total94a">[17]B_U_7!$M$103</definedName>
    <definedName name="bu7total95" localSheetId="9">[16]B_U_7!$N$95</definedName>
    <definedName name="bu7total95">[17]B_U_7!$N$95</definedName>
    <definedName name="bu7total95a" localSheetId="9">[16]B_U_7!$N$103</definedName>
    <definedName name="bu7total95a">[17]B_U_7!$N$103</definedName>
    <definedName name="bu7total96" localSheetId="9">[16]B_U_7!$O$95</definedName>
    <definedName name="bu7total96">[17]B_U_7!$O$95</definedName>
    <definedName name="bu7total96a" localSheetId="9">[16]B_U_7!$O$103</definedName>
    <definedName name="bu7total96a">[17]B_U_7!$O$103</definedName>
    <definedName name="bu7total97" localSheetId="9">[16]B_U_7!$P$95</definedName>
    <definedName name="bu7total97">[17]B_U_7!$P$95</definedName>
    <definedName name="bu7total97a" localSheetId="9">[16]B_U_7!$P$103</definedName>
    <definedName name="bu7total97a">[17]B_U_7!$P$103</definedName>
    <definedName name="bu7total98" localSheetId="9">[16]B_U_7!$Q$95</definedName>
    <definedName name="bu7total98">[17]B_U_7!$Q$95</definedName>
    <definedName name="bu7total98a" localSheetId="9">[16]B_U_7!$Q$103</definedName>
    <definedName name="bu7total98a">[17]B_U_7!$Q$103</definedName>
    <definedName name="bu7total99" localSheetId="17">#REF!</definedName>
    <definedName name="bu7total99">#REF!</definedName>
    <definedName name="bu7total99a" localSheetId="17">#REF!</definedName>
    <definedName name="bu7total99a">#REF!</definedName>
    <definedName name="bu8total100" localSheetId="17">#REF!</definedName>
    <definedName name="bu8total100">#REF!</definedName>
    <definedName name="bu8total100a">#REF!</definedName>
    <definedName name="bu8total101">#REF!</definedName>
    <definedName name="bu8total101a">#REF!</definedName>
    <definedName name="bu8total102">#REF!</definedName>
    <definedName name="bu8total102a">#REF!</definedName>
    <definedName name="bu8total103">#REF!</definedName>
    <definedName name="bu8total103a">#REF!</definedName>
    <definedName name="bu8total84" localSheetId="9">[16]B_U_8!$C$94</definedName>
    <definedName name="bu8total84">[17]B_U_8!$C$94</definedName>
    <definedName name="bu8total84a" localSheetId="9">[16]B_U_8!$C$103</definedName>
    <definedName name="bu8total84a">[17]B_U_8!$C$103</definedName>
    <definedName name="bu8total85" localSheetId="9">[16]B_U_8!$D$94</definedName>
    <definedName name="bu8total85">[17]B_U_8!$D$94</definedName>
    <definedName name="bu8total85a" localSheetId="9">[16]B_U_8!$D$103</definedName>
    <definedName name="bu8total85a">[17]B_U_8!$D$103</definedName>
    <definedName name="bu8total86" localSheetId="9">[16]B_U_8!$E$94</definedName>
    <definedName name="bu8total86">[17]B_U_8!$E$94</definedName>
    <definedName name="bu8total86a" localSheetId="9">[16]B_U_8!$E$103</definedName>
    <definedName name="bu8total86a">[17]B_U_8!$E$103</definedName>
    <definedName name="bu8total87" localSheetId="9">[16]B_U_8!$F$94</definedName>
    <definedName name="bu8total87">[17]B_U_8!$F$94</definedName>
    <definedName name="bu8total87a" localSheetId="9">[16]B_U_8!$F$103</definedName>
    <definedName name="bu8total87a">[17]B_U_8!$F$103</definedName>
    <definedName name="bu8total88" localSheetId="9">[16]B_U_8!$G$94</definedName>
    <definedName name="bu8total88">[17]B_U_8!$G$94</definedName>
    <definedName name="bu8total88a" localSheetId="9">[16]B_U_8!$G$103</definedName>
    <definedName name="bu8total88a">[17]B_U_8!$G$103</definedName>
    <definedName name="bu8total89" localSheetId="9">[16]B_U_8!$H$94</definedName>
    <definedName name="bu8total89">[17]B_U_8!$H$94</definedName>
    <definedName name="bu8total89a" localSheetId="9">[16]B_U_8!$H$103</definedName>
    <definedName name="bu8total89a">[17]B_U_8!$H$103</definedName>
    <definedName name="bu8total90" localSheetId="9">[16]B_U_8!$I$94</definedName>
    <definedName name="bu8total90">[17]B_U_8!$I$94</definedName>
    <definedName name="bu8total90a" localSheetId="9">[16]B_U_8!$I$103</definedName>
    <definedName name="bu8total90a">[17]B_U_8!$I$103</definedName>
    <definedName name="bu8total91" localSheetId="9">[16]B_U_8!$J$94</definedName>
    <definedName name="bu8total91">[17]B_U_8!$J$94</definedName>
    <definedName name="bu8total91a" localSheetId="9">[16]B_U_8!$J$103</definedName>
    <definedName name="bu8total91a">[17]B_U_8!$J$103</definedName>
    <definedName name="bu8total92" localSheetId="9">[16]B_U_8!$K$94</definedName>
    <definedName name="bu8total92">[17]B_U_8!$K$94</definedName>
    <definedName name="bu8total92a" localSheetId="9">[16]B_U_8!$K$103</definedName>
    <definedName name="bu8total92a">[17]B_U_8!$K$103</definedName>
    <definedName name="bu8total93" localSheetId="9">[16]B_U_8!$L$94</definedName>
    <definedName name="bu8total93">[17]B_U_8!$L$94</definedName>
    <definedName name="bu8total93a" localSheetId="9">[16]B_U_8!$L$103</definedName>
    <definedName name="bu8total93a">[17]B_U_8!$L$103</definedName>
    <definedName name="bu8total94" localSheetId="9">[16]B_U_8!$M$94</definedName>
    <definedName name="bu8total94">[17]B_U_8!$M$94</definedName>
    <definedName name="bu8total94a" localSheetId="9">[16]B_U_8!$M$103</definedName>
    <definedName name="bu8total94a">[17]B_U_8!$M$103</definedName>
    <definedName name="bu8total95" localSheetId="9">[16]B_U_8!$N$94</definedName>
    <definedName name="bu8total95">[17]B_U_8!$N$94</definedName>
    <definedName name="bu8total95a" localSheetId="9">[16]B_U_8!$N$103</definedName>
    <definedName name="bu8total95a">[17]B_U_8!$N$103</definedName>
    <definedName name="bu8total96" localSheetId="9">[16]B_U_8!$O$94</definedName>
    <definedName name="bu8total96">[17]B_U_8!$O$94</definedName>
    <definedName name="bu8total96a" localSheetId="9">[16]B_U_8!$O$103</definedName>
    <definedName name="bu8total96a">[17]B_U_8!$O$103</definedName>
    <definedName name="bu8total97" localSheetId="9">[16]B_U_8!$P$94</definedName>
    <definedName name="bu8total97">[17]B_U_8!$P$94</definedName>
    <definedName name="bu8total97a" localSheetId="9">[16]B_U_8!$P$103</definedName>
    <definedName name="bu8total97a">[17]B_U_8!$P$103</definedName>
    <definedName name="bu8total98" localSheetId="9">[16]B_U_8!$Q$94</definedName>
    <definedName name="bu8total98">[17]B_U_8!$Q$94</definedName>
    <definedName name="bu8total98a" localSheetId="9">[16]B_U_8!$Q$103</definedName>
    <definedName name="bu8total98a">[17]B_U_8!$Q$103</definedName>
    <definedName name="bu8total99" localSheetId="17">#REF!</definedName>
    <definedName name="bu8total99">#REF!</definedName>
    <definedName name="bu8total99a" localSheetId="17">#REF!</definedName>
    <definedName name="bu8total99a">#REF!</definedName>
    <definedName name="bu9total100" localSheetId="17">#REF!</definedName>
    <definedName name="bu9total100">#REF!</definedName>
    <definedName name="bu9total100a">#REF!</definedName>
    <definedName name="bu9total101">#REF!</definedName>
    <definedName name="bu9total101a">#REF!</definedName>
    <definedName name="bu9total102">#REF!</definedName>
    <definedName name="bu9total102a">#REF!</definedName>
    <definedName name="bu9total103">#REF!</definedName>
    <definedName name="bu9total103a">#REF!</definedName>
    <definedName name="bu9total84" localSheetId="9">[16]B_U_9!$C$95</definedName>
    <definedName name="bu9total84">[17]B_U_9!$C$95</definedName>
    <definedName name="bu9total84a" localSheetId="9">[16]B_U_9!$C$103</definedName>
    <definedName name="bu9total84a">[17]B_U_9!$C$103</definedName>
    <definedName name="bu9total85" localSheetId="9">[16]B_U_9!$D$95</definedName>
    <definedName name="bu9total85">[17]B_U_9!$D$95</definedName>
    <definedName name="bu9total85a" localSheetId="9">[16]B_U_9!$D$103</definedName>
    <definedName name="bu9total85a">[17]B_U_9!$D$103</definedName>
    <definedName name="bu9total86" localSheetId="9">[16]B_U_9!$E$95</definedName>
    <definedName name="bu9total86">[17]B_U_9!$E$95</definedName>
    <definedName name="bu9total86a" localSheetId="9">[16]B_U_9!$E$103</definedName>
    <definedName name="bu9total86a">[17]B_U_9!$E$103</definedName>
    <definedName name="bu9total87" localSheetId="9">[16]B_U_9!$F$95</definedName>
    <definedName name="bu9total87">[17]B_U_9!$F$95</definedName>
    <definedName name="bu9total87a" localSheetId="9">[16]B_U_9!$F$103</definedName>
    <definedName name="bu9total87a">[17]B_U_9!$F$103</definedName>
    <definedName name="bu9total88" localSheetId="9">[16]B_U_9!$G$95</definedName>
    <definedName name="bu9total88">[17]B_U_9!$G$95</definedName>
    <definedName name="bu9total88a" localSheetId="9">[16]B_U_9!$G$103</definedName>
    <definedName name="bu9total88a">[17]B_U_9!$G$103</definedName>
    <definedName name="bu9total89" localSheetId="9">[16]B_U_9!$H$95</definedName>
    <definedName name="bu9total89">[17]B_U_9!$H$95</definedName>
    <definedName name="bu9total89a" localSheetId="9">[16]B_U_9!$H$103</definedName>
    <definedName name="bu9total89a">[17]B_U_9!$H$103</definedName>
    <definedName name="bu9total90" localSheetId="9">[16]B_U_9!$I$95</definedName>
    <definedName name="bu9total90">[17]B_U_9!$I$95</definedName>
    <definedName name="bu9total90a" localSheetId="9">[16]B_U_9!$I$103</definedName>
    <definedName name="bu9total90a">[17]B_U_9!$I$103</definedName>
    <definedName name="bu9total91" localSheetId="9">[16]B_U_9!$J$95</definedName>
    <definedName name="bu9total91">[17]B_U_9!$J$95</definedName>
    <definedName name="bu9total91a" localSheetId="9">[16]B_U_9!$J$103</definedName>
    <definedName name="bu9total91a">[17]B_U_9!$J$103</definedName>
    <definedName name="bu9total92" localSheetId="9">[16]B_U_9!$K$95</definedName>
    <definedName name="bu9total92">[17]B_U_9!$K$95</definedName>
    <definedName name="bu9total92a" localSheetId="9">[16]B_U_9!$K$103</definedName>
    <definedName name="bu9total92a">[17]B_U_9!$K$103</definedName>
    <definedName name="bu9total93" localSheetId="9">[16]B_U_9!$L$95</definedName>
    <definedName name="bu9total93">[17]B_U_9!$L$95</definedName>
    <definedName name="bu9total93a" localSheetId="9">[16]B_U_9!$L$103</definedName>
    <definedName name="bu9total93a">[17]B_U_9!$L$103</definedName>
    <definedName name="bu9total94" localSheetId="9">[16]B_U_9!$M$95</definedName>
    <definedName name="bu9total94">[17]B_U_9!$M$95</definedName>
    <definedName name="bu9total94a" localSheetId="9">[16]B_U_9!$M$103</definedName>
    <definedName name="bu9total94a">[17]B_U_9!$M$103</definedName>
    <definedName name="bu9total95" localSheetId="9">[16]B_U_9!$N$95</definedName>
    <definedName name="bu9total95">[17]B_U_9!$N$95</definedName>
    <definedName name="bu9total95a" localSheetId="9">[16]B_U_9!$N$103</definedName>
    <definedName name="bu9total95a">[17]B_U_9!$N$103</definedName>
    <definedName name="bu9total96" localSheetId="9">[16]B_U_9!$O$95</definedName>
    <definedName name="bu9total96">[17]B_U_9!$O$95</definedName>
    <definedName name="bu9total96a" localSheetId="9">[16]B_U_9!$O$103</definedName>
    <definedName name="bu9total96a">[17]B_U_9!$O$103</definedName>
    <definedName name="bu9total97" localSheetId="9">[16]B_U_9!$P$95</definedName>
    <definedName name="bu9total97">[17]B_U_9!$P$95</definedName>
    <definedName name="bu9total97a" localSheetId="9">[16]B_U_9!$P$103</definedName>
    <definedName name="bu9total97a">[17]B_U_9!$P$103</definedName>
    <definedName name="bu9total98" localSheetId="9">[16]B_U_9!$Q$95</definedName>
    <definedName name="bu9total98">[17]B_U_9!$Q$95</definedName>
    <definedName name="bu9total98a" localSheetId="9">[16]B_U_9!$Q$103</definedName>
    <definedName name="bu9total98a">[17]B_U_9!$Q$103</definedName>
    <definedName name="bu9total99" localSheetId="17">#REF!</definedName>
    <definedName name="bu9total99">#REF!</definedName>
    <definedName name="bu9total99a" localSheetId="17">#REF!</definedName>
    <definedName name="bu9total99a">#REF!</definedName>
    <definedName name="budget" localSheetId="17">#REF!</definedName>
    <definedName name="budget">#REF!</definedName>
    <definedName name="Budget_Info">#REF!</definedName>
    <definedName name="BUN">#REF!</definedName>
    <definedName name="C_">'[68]RR 8 2'!#REF!</definedName>
    <definedName name="CALC_C03" localSheetId="17">#REF!</definedName>
    <definedName name="CALC_C03">#REF!</definedName>
    <definedName name="CALC_C04" localSheetId="17">#REF!</definedName>
    <definedName name="CALC_C04">#REF!</definedName>
    <definedName name="CALC_C09" localSheetId="17">#REF!</definedName>
    <definedName name="CALC_C09">#REF!</definedName>
    <definedName name="CALC_LRG">#REF!</definedName>
    <definedName name="CALC_XLG">#REF!</definedName>
    <definedName name="CALCULATION">#REF!</definedName>
    <definedName name="can" localSheetId="21" hidden="1">{#N/A,#N/A,FALSE,"O&amp;M by processes";#N/A,#N/A,FALSE,"Elec Act vs Bud";#N/A,#N/A,FALSE,"G&amp;A";#N/A,#N/A,FALSE,"BGS";#N/A,#N/A,FALSE,"Res Cost"}</definedName>
    <definedName name="can" localSheetId="9" hidden="1">{#N/A,#N/A,FALSE,"O&amp;M by processes";#N/A,#N/A,FALSE,"Elec Act vs Bud";#N/A,#N/A,FALSE,"G&amp;A";#N/A,#N/A,FALSE,"BGS";#N/A,#N/A,FALSE,"Res Cost"}</definedName>
    <definedName name="can" localSheetId="15" hidden="1">{#N/A,#N/A,FALSE,"O&amp;M by processes";#N/A,#N/A,FALSE,"Elec Act vs Bud";#N/A,#N/A,FALSE,"G&amp;A";#N/A,#N/A,FALSE,"BGS";#N/A,#N/A,FALSE,"Res Cost"}</definedName>
    <definedName name="can" localSheetId="16" hidden="1">{#N/A,#N/A,FALSE,"O&amp;M by processes";#N/A,#N/A,FALSE,"Elec Act vs Bud";#N/A,#N/A,FALSE,"G&amp;A";#N/A,#N/A,FALSE,"BGS";#N/A,#N/A,FALSE,"Res Cost"}</definedName>
    <definedName name="can" localSheetId="14" hidden="1">{#N/A,#N/A,FALSE,"O&amp;M by processes";#N/A,#N/A,FALSE,"Elec Act vs Bud";#N/A,#N/A,FALSE,"G&amp;A";#N/A,#N/A,FALSE,"BGS";#N/A,#N/A,FALSE,"Res Cost"}</definedName>
    <definedName name="can" localSheetId="17" hidden="1">{#N/A,#N/A,FALSE,"O&amp;M by processes";#N/A,#N/A,FALSE,"Elec Act vs Bud";#N/A,#N/A,FALSE,"G&amp;A";#N/A,#N/A,FALSE,"BGS";#N/A,#N/A,FALSE,"Res Cost"}</definedName>
    <definedName name="can" localSheetId="19" hidden="1">{#N/A,#N/A,FALSE,"O&amp;M by processes";#N/A,#N/A,FALSE,"Elec Act vs Bud";#N/A,#N/A,FALSE,"G&amp;A";#N/A,#N/A,FALSE,"BGS";#N/A,#N/A,FALSE,"Res Cost"}</definedName>
    <definedName name="can" localSheetId="20" hidden="1">{#N/A,#N/A,FALSE,"O&amp;M by processes";#N/A,#N/A,FALSE,"Elec Act vs Bud";#N/A,#N/A,FALSE,"G&amp;A";#N/A,#N/A,FALSE,"BGS";#N/A,#N/A,FALSE,"Res Cost"}</definedName>
    <definedName name="can" hidden="1">{#N/A,#N/A,FALSE,"O&amp;M by processes";#N/A,#N/A,FALSE,"Elec Act vs Bud";#N/A,#N/A,FALSE,"G&amp;A";#N/A,#N/A,FALSE,"BGS";#N/A,#N/A,FALSE,"Res Cost"}</definedName>
    <definedName name="cap_interest" localSheetId="9">'[58]Input Page'!$E$16</definedName>
    <definedName name="cap_interest">'[59]Input Page'!$E$16</definedName>
    <definedName name="CapBank2" localSheetId="17">#REF!</definedName>
    <definedName name="CapBank2">#REF!</definedName>
    <definedName name="Capital_Investment_excl._Corp._Alloc." localSheetId="17">#REF!</definedName>
    <definedName name="Capital_Investment_excl._Corp._Alloc.">#REF!</definedName>
    <definedName name="Capital_Investments_CPM" localSheetId="17">#REF!</definedName>
    <definedName name="Capital_Investments_CPM">#REF!</definedName>
    <definedName name="Capital_Lease_Obligations">#REF!</definedName>
    <definedName name="Capital_Lease_Obligations_CPM">#REF!</definedName>
    <definedName name="capstr">#REF!</definedName>
    <definedName name="CAPT">#REF!</definedName>
    <definedName name="CARCS">#REF!</definedName>
    <definedName name="CARRYOVER">#REF!</definedName>
    <definedName name="CASCADE">#REF!</definedName>
    <definedName name="Cash___Cash_Equivalents">#REF!</definedName>
    <definedName name="Cash___Cash_Equivalents___Beg_of_Period">#REF!</definedName>
    <definedName name="Cash___Cash_Equivalents___End_of_Period">#REF!</definedName>
    <definedName name="Cash_and_Cash_Equivalents">#REF!</definedName>
    <definedName name="Cash_Flow">#REF!</definedName>
    <definedName name="Cash_From__Used_for__Financing_Activities">#REF!</definedName>
    <definedName name="Cash_From__Used_for__Investing_Activities">#REF!</definedName>
    <definedName name="Cash_From__Used_For__Operations">#REF!</definedName>
    <definedName name="Cash_Taxes_CPM">#REF!</definedName>
    <definedName name="cbcvbcv" localSheetId="21" hidden="1">{#N/A,#N/A,FALSE,"Monthly SAIFI";#N/A,#N/A,FALSE,"Yearly SAIFI";#N/A,#N/A,FALSE,"Monthly CAIDI";#N/A,#N/A,FALSE,"Yearly CAIDI";#N/A,#N/A,FALSE,"Monthly SAIDI";#N/A,#N/A,FALSE,"Yearly SAIDI";#N/A,#N/A,FALSE,"Monthly MAIFI";#N/A,#N/A,FALSE,"Yearly MAIFI";#N/A,#N/A,FALSE,"Monthly Cust &gt;=4 Int"}</definedName>
    <definedName name="cbcvbcv" localSheetId="9" hidden="1">{#N/A,#N/A,FALSE,"Monthly SAIFI";#N/A,#N/A,FALSE,"Yearly SAIFI";#N/A,#N/A,FALSE,"Monthly CAIDI";#N/A,#N/A,FALSE,"Yearly CAIDI";#N/A,#N/A,FALSE,"Monthly SAIDI";#N/A,#N/A,FALSE,"Yearly SAIDI";#N/A,#N/A,FALSE,"Monthly MAIFI";#N/A,#N/A,FALSE,"Yearly MAIFI";#N/A,#N/A,FALSE,"Monthly Cust &gt;=4 Int"}</definedName>
    <definedName name="cbcvbcv" localSheetId="15" hidden="1">{#N/A,#N/A,FALSE,"Monthly SAIFI";#N/A,#N/A,FALSE,"Yearly SAIFI";#N/A,#N/A,FALSE,"Monthly CAIDI";#N/A,#N/A,FALSE,"Yearly CAIDI";#N/A,#N/A,FALSE,"Monthly SAIDI";#N/A,#N/A,FALSE,"Yearly SAIDI";#N/A,#N/A,FALSE,"Monthly MAIFI";#N/A,#N/A,FALSE,"Yearly MAIFI";#N/A,#N/A,FALSE,"Monthly Cust &gt;=4 Int"}</definedName>
    <definedName name="cbcvbcv" localSheetId="16" hidden="1">{#N/A,#N/A,FALSE,"Monthly SAIFI";#N/A,#N/A,FALSE,"Yearly SAIFI";#N/A,#N/A,FALSE,"Monthly CAIDI";#N/A,#N/A,FALSE,"Yearly CAIDI";#N/A,#N/A,FALSE,"Monthly SAIDI";#N/A,#N/A,FALSE,"Yearly SAIDI";#N/A,#N/A,FALSE,"Monthly MAIFI";#N/A,#N/A,FALSE,"Yearly MAIFI";#N/A,#N/A,FALSE,"Monthly Cust &gt;=4 Int"}</definedName>
    <definedName name="cbcvbcv" localSheetId="14" hidden="1">{#N/A,#N/A,FALSE,"Monthly SAIFI";#N/A,#N/A,FALSE,"Yearly SAIFI";#N/A,#N/A,FALSE,"Monthly CAIDI";#N/A,#N/A,FALSE,"Yearly CAIDI";#N/A,#N/A,FALSE,"Monthly SAIDI";#N/A,#N/A,FALSE,"Yearly SAIDI";#N/A,#N/A,FALSE,"Monthly MAIFI";#N/A,#N/A,FALSE,"Yearly MAIFI";#N/A,#N/A,FALSE,"Monthly Cust &gt;=4 Int"}</definedName>
    <definedName name="cbcvbcv" localSheetId="17" hidden="1">{#N/A,#N/A,FALSE,"Monthly SAIFI";#N/A,#N/A,FALSE,"Yearly SAIFI";#N/A,#N/A,FALSE,"Monthly CAIDI";#N/A,#N/A,FALSE,"Yearly CAIDI";#N/A,#N/A,FALSE,"Monthly SAIDI";#N/A,#N/A,FALSE,"Yearly SAIDI";#N/A,#N/A,FALSE,"Monthly MAIFI";#N/A,#N/A,FALSE,"Yearly MAIFI";#N/A,#N/A,FALSE,"Monthly Cust &gt;=4 Int"}</definedName>
    <definedName name="cbcvbcv" hidden="1">{#N/A,#N/A,FALSE,"Monthly SAIFI";#N/A,#N/A,FALSE,"Yearly SAIFI";#N/A,#N/A,FALSE,"Monthly CAIDI";#N/A,#N/A,FALSE,"Yearly CAIDI";#N/A,#N/A,FALSE,"Monthly SAIDI";#N/A,#N/A,FALSE,"Yearly SAIDI";#N/A,#N/A,FALSE,"Monthly MAIFI";#N/A,#N/A,FALSE,"Yearly MAIFI";#N/A,#N/A,FALSE,"Monthly Cust &gt;=4 Int"}</definedName>
    <definedName name="CBT" localSheetId="17">#REF!</definedName>
    <definedName name="CBT">#REF!</definedName>
    <definedName name="CC_TST">'[41]A.2 PTP'!$P$33</definedName>
    <definedName name="cc1end" localSheetId="9">[16]Model!$A$68:$IV$68</definedName>
    <definedName name="cc1end">[17]Model!$A$68:$IV$68</definedName>
    <definedName name="cc1subrange" localSheetId="9">[16]Model!$A$48:$IV$75</definedName>
    <definedName name="cc1subrange">[17]Model!$A$48:$IV$75</definedName>
    <definedName name="cc2origin" localSheetId="9">[16]Model!$A$76</definedName>
    <definedName name="cc2origin">[17]Model!$A$76</definedName>
    <definedName name="cc2subrange" localSheetId="9">[16]Model!$A$124:$IV$146</definedName>
    <definedName name="cc2subrange">[17]Model!$A$124:$IV$146</definedName>
    <definedName name="cc3subrange" localSheetId="9">[16]Model!$A$152:$IV$179</definedName>
    <definedName name="cc3subrange">[17]Model!$A$152:$IV$179</definedName>
    <definedName name="ccbbcvbc" localSheetId="21" hidden="1">{#N/A,#N/A,FALSE,"Monthly SAIFI";#N/A,#N/A,FALSE,"Yearly SAIFI";#N/A,#N/A,FALSE,"Monthly CAIDI";#N/A,#N/A,FALSE,"Yearly CAIDI";#N/A,#N/A,FALSE,"Monthly SAIDI";#N/A,#N/A,FALSE,"Yearly SAIDI";#N/A,#N/A,FALSE,"Monthly MAIFI";#N/A,#N/A,FALSE,"Yearly MAIFI";#N/A,#N/A,FALSE,"Monthly Cust &gt;=4 Int"}</definedName>
    <definedName name="ccbbcvbc" localSheetId="9" hidden="1">{#N/A,#N/A,FALSE,"Monthly SAIFI";#N/A,#N/A,FALSE,"Yearly SAIFI";#N/A,#N/A,FALSE,"Monthly CAIDI";#N/A,#N/A,FALSE,"Yearly CAIDI";#N/A,#N/A,FALSE,"Monthly SAIDI";#N/A,#N/A,FALSE,"Yearly SAIDI";#N/A,#N/A,FALSE,"Monthly MAIFI";#N/A,#N/A,FALSE,"Yearly MAIFI";#N/A,#N/A,FALSE,"Monthly Cust &gt;=4 Int"}</definedName>
    <definedName name="ccbbcvbc" localSheetId="15" hidden="1">{#N/A,#N/A,FALSE,"Monthly SAIFI";#N/A,#N/A,FALSE,"Yearly SAIFI";#N/A,#N/A,FALSE,"Monthly CAIDI";#N/A,#N/A,FALSE,"Yearly CAIDI";#N/A,#N/A,FALSE,"Monthly SAIDI";#N/A,#N/A,FALSE,"Yearly SAIDI";#N/A,#N/A,FALSE,"Monthly MAIFI";#N/A,#N/A,FALSE,"Yearly MAIFI";#N/A,#N/A,FALSE,"Monthly Cust &gt;=4 Int"}</definedName>
    <definedName name="ccbbcvbc" localSheetId="16" hidden="1">{#N/A,#N/A,FALSE,"Monthly SAIFI";#N/A,#N/A,FALSE,"Yearly SAIFI";#N/A,#N/A,FALSE,"Monthly CAIDI";#N/A,#N/A,FALSE,"Yearly CAIDI";#N/A,#N/A,FALSE,"Monthly SAIDI";#N/A,#N/A,FALSE,"Yearly SAIDI";#N/A,#N/A,FALSE,"Monthly MAIFI";#N/A,#N/A,FALSE,"Yearly MAIFI";#N/A,#N/A,FALSE,"Monthly Cust &gt;=4 Int"}</definedName>
    <definedName name="ccbbcvbc" localSheetId="14" hidden="1">{#N/A,#N/A,FALSE,"Monthly SAIFI";#N/A,#N/A,FALSE,"Yearly SAIFI";#N/A,#N/A,FALSE,"Monthly CAIDI";#N/A,#N/A,FALSE,"Yearly CAIDI";#N/A,#N/A,FALSE,"Monthly SAIDI";#N/A,#N/A,FALSE,"Yearly SAIDI";#N/A,#N/A,FALSE,"Monthly MAIFI";#N/A,#N/A,FALSE,"Yearly MAIFI";#N/A,#N/A,FALSE,"Monthly Cust &gt;=4 Int"}</definedName>
    <definedName name="ccbbcvbc" localSheetId="17" hidden="1">{#N/A,#N/A,FALSE,"Monthly SAIFI";#N/A,#N/A,FALSE,"Yearly SAIFI";#N/A,#N/A,FALSE,"Monthly CAIDI";#N/A,#N/A,FALSE,"Yearly CAIDI";#N/A,#N/A,FALSE,"Monthly SAIDI";#N/A,#N/A,FALSE,"Yearly SAIDI";#N/A,#N/A,FALSE,"Monthly MAIFI";#N/A,#N/A,FALSE,"Yearly MAIFI";#N/A,#N/A,FALSE,"Monthly Cust &gt;=4 Int"}</definedName>
    <definedName name="ccbbcvbc" hidden="1">{#N/A,#N/A,FALSE,"Monthly SAIFI";#N/A,#N/A,FALSE,"Yearly SAIFI";#N/A,#N/A,FALSE,"Monthly CAIDI";#N/A,#N/A,FALSE,"Yearly CAIDI";#N/A,#N/A,FALSE,"Monthly SAIDI";#N/A,#N/A,FALSE,"Yearly SAIDI";#N/A,#N/A,FALSE,"Monthly MAIFI";#N/A,#N/A,FALSE,"Yearly MAIFI";#N/A,#N/A,FALSE,"Monthly Cust &gt;=4 Int"}</definedName>
    <definedName name="ccc" localSheetId="21" hidden="1">{#N/A,#N/A,FALSE,"O&amp;M by processes";#N/A,#N/A,FALSE,"Elec Act vs Bud";#N/A,#N/A,FALSE,"G&amp;A";#N/A,#N/A,FALSE,"BGS";#N/A,#N/A,FALSE,"Res Cost"}</definedName>
    <definedName name="ccc" localSheetId="9" hidden="1">{#N/A,#N/A,FALSE,"O&amp;M by processes";#N/A,#N/A,FALSE,"Elec Act vs Bud";#N/A,#N/A,FALSE,"G&amp;A";#N/A,#N/A,FALSE,"BGS";#N/A,#N/A,FALSE,"Res Cost"}</definedName>
    <definedName name="ccc" localSheetId="15" hidden="1">{#N/A,#N/A,FALSE,"O&amp;M by processes";#N/A,#N/A,FALSE,"Elec Act vs Bud";#N/A,#N/A,FALSE,"G&amp;A";#N/A,#N/A,FALSE,"BGS";#N/A,#N/A,FALSE,"Res Cost"}</definedName>
    <definedName name="ccc" localSheetId="16" hidden="1">{#N/A,#N/A,FALSE,"O&amp;M by processes";#N/A,#N/A,FALSE,"Elec Act vs Bud";#N/A,#N/A,FALSE,"G&amp;A";#N/A,#N/A,FALSE,"BGS";#N/A,#N/A,FALSE,"Res Cost"}</definedName>
    <definedName name="ccc" localSheetId="14" hidden="1">{#N/A,#N/A,FALSE,"O&amp;M by processes";#N/A,#N/A,FALSE,"Elec Act vs Bud";#N/A,#N/A,FALSE,"G&amp;A";#N/A,#N/A,FALSE,"BGS";#N/A,#N/A,FALSE,"Res Cost"}</definedName>
    <definedName name="ccc" localSheetId="17" hidden="1">{#N/A,#N/A,FALSE,"O&amp;M by processes";#N/A,#N/A,FALSE,"Elec Act vs Bud";#N/A,#N/A,FALSE,"G&amp;A";#N/A,#N/A,FALSE,"BGS";#N/A,#N/A,FALSE,"Res Cost"}</definedName>
    <definedName name="ccc" localSheetId="19" hidden="1">{#N/A,#N/A,FALSE,"O&amp;M by processes";#N/A,#N/A,FALSE,"Elec Act vs Bud";#N/A,#N/A,FALSE,"G&amp;A";#N/A,#N/A,FALSE,"BGS";#N/A,#N/A,FALSE,"Res Cost"}</definedName>
    <definedName name="ccc" localSheetId="20" hidden="1">{#N/A,#N/A,FALSE,"O&amp;M by processes";#N/A,#N/A,FALSE,"Elec Act vs Bud";#N/A,#N/A,FALSE,"G&amp;A";#N/A,#N/A,FALSE,"BGS";#N/A,#N/A,FALSE,"Res Cost"}</definedName>
    <definedName name="ccc" hidden="1">{#N/A,#N/A,FALSE,"O&amp;M by processes";#N/A,#N/A,FALSE,"Elec Act vs Bud";#N/A,#N/A,FALSE,"G&amp;A";#N/A,#N/A,FALSE,"BGS";#N/A,#N/A,FALSE,"Res Cost"}</definedName>
    <definedName name="cccc" localSheetId="21" hidden="1">{#N/A,#N/A,FALSE,"O&amp;M by processes";#N/A,#N/A,FALSE,"Elec Act vs Bud";#N/A,#N/A,FALSE,"G&amp;A";#N/A,#N/A,FALSE,"BGS";#N/A,#N/A,FALSE,"Res Cost"}</definedName>
    <definedName name="cccc" localSheetId="9" hidden="1">{#N/A,#N/A,FALSE,"O&amp;M by processes";#N/A,#N/A,FALSE,"Elec Act vs Bud";#N/A,#N/A,FALSE,"G&amp;A";#N/A,#N/A,FALSE,"BGS";#N/A,#N/A,FALSE,"Res Cost"}</definedName>
    <definedName name="cccc" localSheetId="15" hidden="1">{#N/A,#N/A,FALSE,"O&amp;M by processes";#N/A,#N/A,FALSE,"Elec Act vs Bud";#N/A,#N/A,FALSE,"G&amp;A";#N/A,#N/A,FALSE,"BGS";#N/A,#N/A,FALSE,"Res Cost"}</definedName>
    <definedName name="cccc" localSheetId="16" hidden="1">{#N/A,#N/A,FALSE,"O&amp;M by processes";#N/A,#N/A,FALSE,"Elec Act vs Bud";#N/A,#N/A,FALSE,"G&amp;A";#N/A,#N/A,FALSE,"BGS";#N/A,#N/A,FALSE,"Res Cost"}</definedName>
    <definedName name="cccc" localSheetId="14" hidden="1">{#N/A,#N/A,FALSE,"O&amp;M by processes";#N/A,#N/A,FALSE,"Elec Act vs Bud";#N/A,#N/A,FALSE,"G&amp;A";#N/A,#N/A,FALSE,"BGS";#N/A,#N/A,FALSE,"Res Cost"}</definedName>
    <definedName name="cccc" localSheetId="17" hidden="1">{#N/A,#N/A,FALSE,"O&amp;M by processes";#N/A,#N/A,FALSE,"Elec Act vs Bud";#N/A,#N/A,FALSE,"G&amp;A";#N/A,#N/A,FALSE,"BGS";#N/A,#N/A,FALSE,"Res Cost"}</definedName>
    <definedName name="cccc" localSheetId="19" hidden="1">{#N/A,#N/A,FALSE,"O&amp;M by processes";#N/A,#N/A,FALSE,"Elec Act vs Bud";#N/A,#N/A,FALSE,"G&amp;A";#N/A,#N/A,FALSE,"BGS";#N/A,#N/A,FALSE,"Res Cost"}</definedName>
    <definedName name="cccc" localSheetId="20" hidden="1">{#N/A,#N/A,FALSE,"O&amp;M by processes";#N/A,#N/A,FALSE,"Elec Act vs Bud";#N/A,#N/A,FALSE,"G&amp;A";#N/A,#N/A,FALSE,"BGS";#N/A,#N/A,FALSE,"Res Cost"}</definedName>
    <definedName name="cccc" hidden="1">{#N/A,#N/A,FALSE,"O&amp;M by processes";#N/A,#N/A,FALSE,"Elec Act vs Bud";#N/A,#N/A,FALSE,"G&amp;A";#N/A,#N/A,FALSE,"BGS";#N/A,#N/A,FALSE,"Res Cost"}</definedName>
    <definedName name="CE">'[41]C. Input'!$F$37</definedName>
    <definedName name="CE_EAI">'[41]C. Input'!$I$37</definedName>
    <definedName name="CE_EGSI">'[41]C. Input'!$L$37</definedName>
    <definedName name="CE_ELI">'[41]C. Input'!$O$37</definedName>
    <definedName name="CE_EMI">'[41]C. Input'!$R$37</definedName>
    <definedName name="CE_ENOI">'[41]C. Input'!$X$37</definedName>
    <definedName name="CELL">#N/A</definedName>
    <definedName name="cell.above">!A1048576</definedName>
    <definedName name="cell.below">!A2</definedName>
    <definedName name="cell.left">!XFD1</definedName>
    <definedName name="cell.right">!B1</definedName>
    <definedName name="cents" localSheetId="17">#REF!</definedName>
    <definedName name="cents">#REF!</definedName>
    <definedName name="CEP_Amortization" localSheetId="9">'[66]JFJ-4 CEP Rate'!$A$28:$F$78</definedName>
    <definedName name="CEP_Amortization">'[67]JFJ-4 CEP Rate'!$A$28:$F$78</definedName>
    <definedName name="cf_90" localSheetId="17">#REF!</definedName>
    <definedName name="cf_90">#REF!</definedName>
    <definedName name="cf_91" localSheetId="17">#REF!</definedName>
    <definedName name="cf_91">#REF!</definedName>
    <definedName name="cf_92" localSheetId="17">#REF!</definedName>
    <definedName name="cf_92">#REF!</definedName>
    <definedName name="cf_93">#REF!</definedName>
    <definedName name="cf_94">#REF!</definedName>
    <definedName name="cf_95">#REF!</definedName>
    <definedName name="cf_96">#REF!</definedName>
    <definedName name="cf_97">#REF!</definedName>
    <definedName name="cf_98">#REF!</definedName>
    <definedName name="cf_99">#REF!</definedName>
    <definedName name="Changes_in_Assets___Liabilities">#REF!</definedName>
    <definedName name="CHECK">#REF!</definedName>
    <definedName name="CHECK_BAL">#REF!</definedName>
    <definedName name="CHECK_BLANK">#REF!</definedName>
    <definedName name="CHECK_CELLS">#REF!</definedName>
    <definedName name="chrtContract" localSheetId="9">'[16]QRE Charts'!$C$274:$R$297</definedName>
    <definedName name="chrtContract">'[17]QRE Charts'!$C$274:$R$297</definedName>
    <definedName name="chrtSensitivity" localSheetId="9">'[16]QRE Charts'!$D$372:$O$375</definedName>
    <definedName name="chrtSensitivity">'[17]QRE Charts'!$D$372:$O$375</definedName>
    <definedName name="chrtSensWages" localSheetId="9">'[16]Sens_QRE''s'!$C$118:$R$141</definedName>
    <definedName name="chrtSensWages">'[17]Sens_QRE''s'!$C$118:$R$141</definedName>
    <definedName name="chrtSupplies" localSheetId="9">'[16]QRE Charts'!$C$248:$R$271</definedName>
    <definedName name="chrtSupplies">'[17]QRE Charts'!$C$248:$R$271</definedName>
    <definedName name="chrtTax" localSheetId="9">'[16]QRE Charts'!$C$327:$E$342</definedName>
    <definedName name="chrtTax">'[17]QRE Charts'!$C$327:$E$342</definedName>
    <definedName name="chrtTotalByCo" localSheetId="9">'[16]QRE Charts'!$C$300:$R$323</definedName>
    <definedName name="chrtTotalByCo">'[17]QRE Charts'!$C$300:$R$323</definedName>
    <definedName name="chrtTotalByType" localSheetId="9">'[16]QRE Charts'!$C$216:$R$219</definedName>
    <definedName name="chrtTotalByType">'[17]QRE Charts'!$C$216:$R$219</definedName>
    <definedName name="chrtWages" localSheetId="9">'[16]QRE Charts'!$C$222:$R$245</definedName>
    <definedName name="chrtWages">'[17]QRE Charts'!$C$222:$R$245</definedName>
    <definedName name="CIPS_IL_EZ_parcels" localSheetId="17">#REF!</definedName>
    <definedName name="CIPS_IL_EZ_parcels">#REF!</definedName>
    <definedName name="Citizens_Gas" localSheetId="17">#REF!</definedName>
    <definedName name="Citizens_Gas">#REF!</definedName>
    <definedName name="Citizens_Gas_YR_2005" localSheetId="17">'[55]Aday IS EG Subs'!#REF!</definedName>
    <definedName name="Citizens_Gas_YR_2005">'[55]Aday IS EG Subs'!#REF!</definedName>
    <definedName name="Citizens_Gas_YR_2006" localSheetId="17">'[55]Aday IS EG Subs'!#REF!</definedName>
    <definedName name="Citizens_Gas_YR_2006">'[55]Aday IS EG Subs'!#REF!</definedName>
    <definedName name="Citizens_Gas_YR_2007">'[55]Aday IS EG Subs'!#REF!</definedName>
    <definedName name="Citizens_Gas_YR_2008">'[55]Aday IS EG Subs'!#REF!</definedName>
    <definedName name="Citizens2003" localSheetId="17">#REF!</definedName>
    <definedName name="Citizens2003">#REF!</definedName>
    <definedName name="Citizens2004" localSheetId="17">#REF!</definedName>
    <definedName name="Citizens2004">#REF!</definedName>
    <definedName name="Citizens2005" localSheetId="17">#REF!</definedName>
    <definedName name="Citizens2005">#REF!</definedName>
    <definedName name="Citizens2006">#REF!</definedName>
    <definedName name="Citizens2007">#REF!</definedName>
    <definedName name="Citizens2008">#REF!</definedName>
    <definedName name="CLASSES">#N/A</definedName>
    <definedName name="cleanup" localSheetId="9" hidden="1">{#N/A,#N/A,TRUE,"TAXPROV";#N/A,#N/A,TRUE,"FLOWTHRU";#N/A,#N/A,TRUE,"SCHEDULE M'S";#N/A,#N/A,TRUE,"PLANT M'S";#N/A,#N/A,TRUE,"TAXJE"}</definedName>
    <definedName name="cleanup" localSheetId="15" hidden="1">{#N/A,#N/A,TRUE,"TAXPROV";#N/A,#N/A,TRUE,"FLOWTHRU";#N/A,#N/A,TRUE,"SCHEDULE M'S";#N/A,#N/A,TRUE,"PLANT M'S";#N/A,#N/A,TRUE,"TAXJE"}</definedName>
    <definedName name="cleanup" localSheetId="16" hidden="1">{#N/A,#N/A,TRUE,"TAXPROV";#N/A,#N/A,TRUE,"FLOWTHRU";#N/A,#N/A,TRUE,"SCHEDULE M'S";#N/A,#N/A,TRUE,"PLANT M'S";#N/A,#N/A,TRUE,"TAXJE"}</definedName>
    <definedName name="cleanup" localSheetId="17" hidden="1">{#N/A,#N/A,TRUE,"TAXPROV";#N/A,#N/A,TRUE,"FLOWTHRU";#N/A,#N/A,TRUE,"SCHEDULE M'S";#N/A,#N/A,TRUE,"PLANT M'S";#N/A,#N/A,TRUE,"TAXJE"}</definedName>
    <definedName name="cleanup" hidden="1">{#N/A,#N/A,TRUE,"TAXPROV";#N/A,#N/A,TRUE,"FLOWTHRU";#N/A,#N/A,TRUE,"SCHEDULE M'S";#N/A,#N/A,TRUE,"PLANT M'S";#N/A,#N/A,TRUE,"TAXJE"}</definedName>
    <definedName name="CLIENT">#REF!</definedName>
    <definedName name="ClientMatter" hidden="1">"b1"</definedName>
    <definedName name="CMARCS" localSheetId="17">#REF!</definedName>
    <definedName name="CMARCS">#REF!</definedName>
    <definedName name="Coal_Bed_Methane_E_P" localSheetId="17">#REF!</definedName>
    <definedName name="Coal_Bed_Methane_E_P">#REF!</definedName>
    <definedName name="Coal_Bed_Methane_Yates_Center" localSheetId="17">#REF!</definedName>
    <definedName name="Coal_Bed_Methane_Yates_Center">#REF!</definedName>
    <definedName name="Coal_Bed_Methane_Yates_Center_YR_2005" localSheetId="17">'[55]Aday IS EG Subs'!#REF!</definedName>
    <definedName name="Coal_Bed_Methane_Yates_Center_YR_2005">'[55]Aday IS EG Subs'!#REF!</definedName>
    <definedName name="Coal_Bed_Methane_Yates_Center_YR_2006" localSheetId="17">'[55]Aday IS EG Subs'!#REF!</definedName>
    <definedName name="Coal_Bed_Methane_Yates_Center_YR_2006">'[55]Aday IS EG Subs'!#REF!</definedName>
    <definedName name="Coal_Bed_Methane_Yates_Center_YR_2007" localSheetId="17">'[55]Aday IS EG Subs'!#REF!</definedName>
    <definedName name="Coal_Bed_Methane_Yates_Center_YR_2007">'[55]Aday IS EG Subs'!#REF!</definedName>
    <definedName name="Coal_Bed_Methane_Yates_Center_YR_2008" localSheetId="17">'[55]Aday IS EG Subs'!#REF!</definedName>
    <definedName name="Coal_Bed_Methane_Yates_Center_YR_2008">'[55]Aday IS EG Subs'!#REF!</definedName>
    <definedName name="Coal_Growth_YR_2003" localSheetId="17">#REF!</definedName>
    <definedName name="Coal_Growth_YR_2003">#REF!</definedName>
    <definedName name="Coal_Growth_YR_2004" localSheetId="17">#REF!</definedName>
    <definedName name="Coal_Growth_YR_2004">#REF!</definedName>
    <definedName name="Coal_Growth_YR_2005" localSheetId="17">#REF!</definedName>
    <definedName name="Coal_Growth_YR_2005">#REF!</definedName>
    <definedName name="Coal_Growth_YR_2006">#REF!</definedName>
    <definedName name="Coal_Growth_YR_2007">#REF!</definedName>
    <definedName name="Coal_Growth_YR_2008">#REF!</definedName>
    <definedName name="coal_handling" localSheetId="9">'[58]Input Page'!#REF!</definedName>
    <definedName name="coal_handling">'[59]Input Page'!#REF!</definedName>
    <definedName name="coal_purchase" localSheetId="9">'[58]Input Page'!#REF!</definedName>
    <definedName name="coal_purchase">'[59]Input Page'!#REF!</definedName>
    <definedName name="coal_sampling" localSheetId="9">'[58]Input Page'!#REF!</definedName>
    <definedName name="coal_sampling">'[59]Input Page'!#REF!</definedName>
    <definedName name="Coal_Services" localSheetId="17">#REF!</definedName>
    <definedName name="Coal_Services">#REF!</definedName>
    <definedName name="Coal_Services_YR_2005" localSheetId="17">'[55]Aday IS DECo &amp; Other'!#REF!</definedName>
    <definedName name="Coal_Services_YR_2005">'[55]Aday IS DECo &amp; Other'!#REF!</definedName>
    <definedName name="Coal_Services_YR_2006" localSheetId="17">'[55]Aday IS DECo &amp; Other'!#REF!</definedName>
    <definedName name="Coal_Services_YR_2006">'[55]Aday IS DECo &amp; Other'!#REF!</definedName>
    <definedName name="Coal_Services_YR_2007">'[55]Aday IS DECo &amp; Other'!#REF!</definedName>
    <definedName name="Coal_Services_YR_2008">'[55]Aday IS DECo &amp; Other'!#REF!</definedName>
    <definedName name="Code" localSheetId="9">'[69]Array Tables'!$B$4:$B$236</definedName>
    <definedName name="Code">'[70]Array Tables'!$B$4:$B$236</definedName>
    <definedName name="CoEnergy___Purch_Acct_Sub_Total" localSheetId="17">#REF!</definedName>
    <definedName name="CoEnergy___Purch_Acct_Sub_Total">#REF!</definedName>
    <definedName name="CoEnergy___Purch_Acct_Sub_Total_YR_2005" localSheetId="17">'[55]Aday IS DECo &amp; Other'!#REF!</definedName>
    <definedName name="CoEnergy___Purch_Acct_Sub_Total_YR_2005">'[55]Aday IS DECo &amp; Other'!#REF!</definedName>
    <definedName name="CoEnergy___Purch_Acct_Sub_Total_YR_2006" localSheetId="17">'[55]Aday IS DECo &amp; Other'!#REF!</definedName>
    <definedName name="CoEnergy___Purch_Acct_Sub_Total_YR_2006">'[55]Aday IS DECo &amp; Other'!#REF!</definedName>
    <definedName name="CoEnergy___Purch_Acct_Sub_Total_YR_2007">'[55]Aday IS DECo &amp; Other'!#REF!</definedName>
    <definedName name="CoEnergy___Purch_Acct_Sub_Total_YR_2008">'[55]Aday IS DECo &amp; Other'!#REF!</definedName>
    <definedName name="CoEnergy_Trading" localSheetId="17">#REF!</definedName>
    <definedName name="CoEnergy_Trading">#REF!</definedName>
    <definedName name="CoEnergy_Trading_YR_2005" localSheetId="17">'[55]Aday IS DECo &amp; Other'!#REF!</definedName>
    <definedName name="CoEnergy_Trading_YR_2005">'[55]Aday IS DECo &amp; Other'!#REF!</definedName>
    <definedName name="CoEnergy_Trading_YR_2006" localSheetId="17">'[55]Aday IS DECo &amp; Other'!#REF!</definedName>
    <definedName name="CoEnergy_Trading_YR_2006">'[55]Aday IS DECo &amp; Other'!#REF!</definedName>
    <definedName name="CoEnergy_Trading_YR_2007">'[55]Aday IS DECo &amp; Other'!#REF!</definedName>
    <definedName name="CoEnergy_Trading_YR_2008">'[55]Aday IS DECo &amp; Other'!#REF!</definedName>
    <definedName name="COGEN" localSheetId="9">'[71]October Tariff kwh'!$A$1:$H$83</definedName>
    <definedName name="COGEN">'[72]October Tariff kwh'!$A$1:$H$83</definedName>
    <definedName name="COGS_Affiliate_CPM" localSheetId="17">#REF!</definedName>
    <definedName name="COGS_Affiliate_CPM">#REF!</definedName>
    <definedName name="ColorNames" localSheetId="17">#REF!</definedName>
    <definedName name="ColorNames">#REF!</definedName>
    <definedName name="Commercial_Paper_CPM" localSheetId="17">#REF!</definedName>
    <definedName name="Commercial_Paper_CPM">#REF!</definedName>
    <definedName name="Common_Dividends_Payable">#REF!</definedName>
    <definedName name="COMMON_EQUITY">#REF!</definedName>
    <definedName name="Common_Equity___Retained_Earnings">#REF!</definedName>
    <definedName name="Common_Equity_CPM">#REF!</definedName>
    <definedName name="Common_Equity_excl._OCI_CPM">#REF!</definedName>
    <definedName name="Common_Stock">#REF!</definedName>
    <definedName name="COMP">#REF!</definedName>
    <definedName name="Company_Name" localSheetId="9">[16]Menu!$I$11</definedName>
    <definedName name="Company_Name">[17]Menu!$I$11</definedName>
    <definedName name="CompanyCount" localSheetId="9">'[16]QRE Charts'!$F$214</definedName>
    <definedName name="CompanyCount">'[17]QRE Charts'!$F$214</definedName>
    <definedName name="CompanyName">'[73]Title Page'!$A$22</definedName>
    <definedName name="CompanyTextLen" localSheetId="17">#REF!</definedName>
    <definedName name="CompanyTextLen">#REF!</definedName>
    <definedName name="COMPAR_PRT_RNG" localSheetId="9">[16]Comparison!$B$8:$BT$170</definedName>
    <definedName name="COMPAR_PRT_RNG">[17]Comparison!$B$8:$BT$170</definedName>
    <definedName name="compInc">[74]Inputs!$B$4</definedName>
    <definedName name="CONSOLDEFTAXBAL" localSheetId="17">#REF!</definedName>
    <definedName name="CONSOLDEFTAXBAL">#REF!</definedName>
    <definedName name="CONSOLDEFTAXSUM" localSheetId="17">#REF!</definedName>
    <definedName name="CONSOLDEFTAXSUM">#REF!</definedName>
    <definedName name="Consolid" localSheetId="21" hidden="1">{#N/A,#N/A,FALSE,"O&amp;M by processes";#N/A,#N/A,FALSE,"Elec Act vs Bud";#N/A,#N/A,FALSE,"G&amp;A";#N/A,#N/A,FALSE,"BGS";#N/A,#N/A,FALSE,"Res Cost"}</definedName>
    <definedName name="Consolid" localSheetId="9" hidden="1">{#N/A,#N/A,FALSE,"O&amp;M by processes";#N/A,#N/A,FALSE,"Elec Act vs Bud";#N/A,#N/A,FALSE,"G&amp;A";#N/A,#N/A,FALSE,"BGS";#N/A,#N/A,FALSE,"Res Cost"}</definedName>
    <definedName name="Consolid" localSheetId="15" hidden="1">{#N/A,#N/A,FALSE,"O&amp;M by processes";#N/A,#N/A,FALSE,"Elec Act vs Bud";#N/A,#N/A,FALSE,"G&amp;A";#N/A,#N/A,FALSE,"BGS";#N/A,#N/A,FALSE,"Res Cost"}</definedName>
    <definedName name="Consolid" localSheetId="16" hidden="1">{#N/A,#N/A,FALSE,"O&amp;M by processes";#N/A,#N/A,FALSE,"Elec Act vs Bud";#N/A,#N/A,FALSE,"G&amp;A";#N/A,#N/A,FALSE,"BGS";#N/A,#N/A,FALSE,"Res Cost"}</definedName>
    <definedName name="Consolid" localSheetId="14" hidden="1">{#N/A,#N/A,FALSE,"O&amp;M by processes";#N/A,#N/A,FALSE,"Elec Act vs Bud";#N/A,#N/A,FALSE,"G&amp;A";#N/A,#N/A,FALSE,"BGS";#N/A,#N/A,FALSE,"Res Cost"}</definedName>
    <definedName name="Consolid" localSheetId="17" hidden="1">{#N/A,#N/A,FALSE,"O&amp;M by processes";#N/A,#N/A,FALSE,"Elec Act vs Bud";#N/A,#N/A,FALSE,"G&amp;A";#N/A,#N/A,FALSE,"BGS";#N/A,#N/A,FALSE,"Res Cost"}</definedName>
    <definedName name="Consolid" localSheetId="19" hidden="1">{#N/A,#N/A,FALSE,"O&amp;M by processes";#N/A,#N/A,FALSE,"Elec Act vs Bud";#N/A,#N/A,FALSE,"G&amp;A";#N/A,#N/A,FALSE,"BGS";#N/A,#N/A,FALSE,"Res Cost"}</definedName>
    <definedName name="Consolid" localSheetId="20" hidden="1">{#N/A,#N/A,FALSE,"O&amp;M by processes";#N/A,#N/A,FALSE,"Elec Act vs Bud";#N/A,#N/A,FALSE,"G&amp;A";#N/A,#N/A,FALSE,"BGS";#N/A,#N/A,FALSE,"Res Cost"}</definedName>
    <definedName name="Consolid" hidden="1">{#N/A,#N/A,FALSE,"O&amp;M by processes";#N/A,#N/A,FALSE,"Elec Act vs Bud";#N/A,#N/A,FALSE,"G&amp;A";#N/A,#N/A,FALSE,"BGS";#N/A,#N/A,FALSE,"Res Cost"}</definedName>
    <definedName name="Consolidated" localSheetId="21" hidden="1">{#N/A,#N/A,FALSE,"O&amp;M by processes";#N/A,#N/A,FALSE,"Elec Act vs Bud";#N/A,#N/A,FALSE,"G&amp;A";#N/A,#N/A,FALSE,"BGS";#N/A,#N/A,FALSE,"Res Cost"}</definedName>
    <definedName name="Consolidated" localSheetId="9" hidden="1">{#N/A,#N/A,FALSE,"O&amp;M by processes";#N/A,#N/A,FALSE,"Elec Act vs Bud";#N/A,#N/A,FALSE,"G&amp;A";#N/A,#N/A,FALSE,"BGS";#N/A,#N/A,FALSE,"Res Cost"}</definedName>
    <definedName name="Consolidated" localSheetId="15" hidden="1">{#N/A,#N/A,FALSE,"O&amp;M by processes";#N/A,#N/A,FALSE,"Elec Act vs Bud";#N/A,#N/A,FALSE,"G&amp;A";#N/A,#N/A,FALSE,"BGS";#N/A,#N/A,FALSE,"Res Cost"}</definedName>
    <definedName name="Consolidated" localSheetId="16" hidden="1">{#N/A,#N/A,FALSE,"O&amp;M by processes";#N/A,#N/A,FALSE,"Elec Act vs Bud";#N/A,#N/A,FALSE,"G&amp;A";#N/A,#N/A,FALSE,"BGS";#N/A,#N/A,FALSE,"Res Cost"}</definedName>
    <definedName name="Consolidated" localSheetId="14" hidden="1">{#N/A,#N/A,FALSE,"O&amp;M by processes";#N/A,#N/A,FALSE,"Elec Act vs Bud";#N/A,#N/A,FALSE,"G&amp;A";#N/A,#N/A,FALSE,"BGS";#N/A,#N/A,FALSE,"Res Cost"}</definedName>
    <definedName name="Consolidated" localSheetId="17" hidden="1">{#N/A,#N/A,FALSE,"O&amp;M by processes";#N/A,#N/A,FALSE,"Elec Act vs Bud";#N/A,#N/A,FALSE,"G&amp;A";#N/A,#N/A,FALSE,"BGS";#N/A,#N/A,FALSE,"Res Cost"}</definedName>
    <definedName name="Consolidated" localSheetId="19" hidden="1">{#N/A,#N/A,FALSE,"O&amp;M by processes";#N/A,#N/A,FALSE,"Elec Act vs Bud";#N/A,#N/A,FALSE,"G&amp;A";#N/A,#N/A,FALSE,"BGS";#N/A,#N/A,FALSE,"Res Cost"}</definedName>
    <definedName name="Consolidated" localSheetId="20" hidden="1">{#N/A,#N/A,FALSE,"O&amp;M by processes";#N/A,#N/A,FALSE,"Elec Act vs Bud";#N/A,#N/A,FALSE,"G&amp;A";#N/A,#N/A,FALSE,"BGS";#N/A,#N/A,FALSE,"Res Cost"}</definedName>
    <definedName name="Consolidated" hidden="1">{#N/A,#N/A,FALSE,"O&amp;M by processes";#N/A,#N/A,FALSE,"Elec Act vs Bud";#N/A,#N/A,FALSE,"G&amp;A";#N/A,#N/A,FALSE,"BGS";#N/A,#N/A,FALSE,"Res Cost"}</definedName>
    <definedName name="CONSOLTAXPROV">#REF!</definedName>
    <definedName name="ConsolTbal">'[75]2004 TAX PROV'!$U$11:$AR$764</definedName>
    <definedName name="Contract_Services" localSheetId="17">#REF!</definedName>
    <definedName name="Contract_Services">#REF!</definedName>
    <definedName name="Conventions" localSheetId="17">#REF!</definedName>
    <definedName name="Conventions">#REF!</definedName>
    <definedName name="CONVERT_IT" localSheetId="17">#REF!</definedName>
    <definedName name="CONVERT_IT">#REF!</definedName>
    <definedName name="CONVERT_RTN">#REF!</definedName>
    <definedName name="Convertible_Equity_Units">#REF!</definedName>
    <definedName name="Corporate_Purch_Acct">#REF!</definedName>
    <definedName name="Corporate_Purch_Acct_YR_2005">'[55]Aday IS DECo &amp; Other'!#REF!</definedName>
    <definedName name="Corporate_Purch_Acct_YR_2006">'[55]Aday IS DECo &amp; Other'!#REF!</definedName>
    <definedName name="Corporate_Purch_Acct_YR_2007">'[55]Aday IS DECo &amp; Other'!#REF!</definedName>
    <definedName name="Corporate_Purch_Acct_YR_2008">'[55]Aday IS DECo &amp; Other'!#REF!</definedName>
    <definedName name="CORPPA2003" localSheetId="17">#REF!</definedName>
    <definedName name="CORPPA2003">#REF!</definedName>
    <definedName name="CORPPA2004" localSheetId="17">#REF!</definedName>
    <definedName name="CORPPA2004">#REF!</definedName>
    <definedName name="CORPPA2005" localSheetId="17">#REF!</definedName>
    <definedName name="CORPPA2005">#REF!</definedName>
    <definedName name="CORPPA2006">#REF!</definedName>
    <definedName name="CORPPA2007">#REF!</definedName>
    <definedName name="CORPPA2008">#REF!</definedName>
    <definedName name="COST">[30]DEPR96!#REF!</definedName>
    <definedName name="Cost_Center" localSheetId="9">'[69]Array Tables'!$A$4:$A$236</definedName>
    <definedName name="Cost_Center">'[70]Array Tables'!$A$4:$A$236</definedName>
    <definedName name="cost_of_good_sold" localSheetId="9">'[58]Input Page'!$E$11</definedName>
    <definedName name="cost_of_good_sold">'[59]Input Page'!$E$11</definedName>
    <definedName name="Cost_of_Goods_Sold" localSheetId="17">#REF!</definedName>
    <definedName name="Cost_of_Goods_Sold">#REF!</definedName>
    <definedName name="Cost_of_Goods_Sold_CPM" localSheetId="17">#REF!</definedName>
    <definedName name="Cost_of_Goods_Sold_CPM">#REF!</definedName>
    <definedName name="cost2001" localSheetId="9">[76]Input!$M$23</definedName>
    <definedName name="cost2001">[77]Input!$M$23</definedName>
    <definedName name="COUNTER" localSheetId="9">'[16]Macro Tables'!$C$21</definedName>
    <definedName name="COUNTER">'[17]Macro Tables'!$C$21</definedName>
    <definedName name="cover" localSheetId="17">#REF!</definedName>
    <definedName name="cover">#REF!</definedName>
    <definedName name="CP">#N/A</definedName>
    <definedName name="CP_1">#N/A</definedName>
    <definedName name="CP_PG1B" localSheetId="17">#REF!</definedName>
    <definedName name="CP_PG1B">#REF!</definedName>
    <definedName name="cp_pg2">#REF!</definedName>
    <definedName name="cp_pg2b">#REF!</definedName>
    <definedName name="CP_PG3B">#REF!</definedName>
    <definedName name="CPK1X">#REF!</definedName>
    <definedName name="CPK2X">#REF!</definedName>
    <definedName name="CPM" localSheetId="17">#REF!</definedName>
    <definedName name="CPM">#REF!</definedName>
    <definedName name="CPUC_Cashflow_Summary_Table">#REF!</definedName>
    <definedName name="CR">'[41]C. Input'!$F$27</definedName>
    <definedName name="credit_rate" localSheetId="9">[16]Print!$I$18</definedName>
    <definedName name="credit_rate">[17]Print!$I$18</definedName>
    <definedName name="CREDITS" localSheetId="17">#REF!</definedName>
    <definedName name="CREDITS">#REF!</definedName>
    <definedName name="creditsummary" localSheetId="9">[16]Model!$A$180:$E$201</definedName>
    <definedName name="creditsummary">[17]Model!$A$180:$E$201</definedName>
    <definedName name="cropdeftaxbalance" localSheetId="17">#REF!</definedName>
    <definedName name="cropdeftaxbalance">#REF!</definedName>
    <definedName name="CROPTAXPROV" localSheetId="17">#REF!</definedName>
    <definedName name="CROPTAXPROV">#REF!</definedName>
    <definedName name="CSH" localSheetId="17">#REF!</definedName>
    <definedName name="CSH">#REF!</definedName>
    <definedName name="CSHBCK">#REF!</definedName>
    <definedName name="CSHP">#REF!</definedName>
    <definedName name="CSHPBOD">#REF!</definedName>
    <definedName name="CSTextLen">#REF!</definedName>
    <definedName name="CTCPA2003">#REF!</definedName>
    <definedName name="CTCPA2004">#REF!</definedName>
    <definedName name="CTCPA2005">#REF!</definedName>
    <definedName name="CTCPA2006">#REF!</definedName>
    <definedName name="CTCPA2007">#REF!</definedName>
    <definedName name="CTCPA2008">#REF!</definedName>
    <definedName name="CTR">'3a - Shared Revenues'!$E$52</definedName>
    <definedName name="CTY_ANNUAL" localSheetId="9">#REF!</definedName>
    <definedName name="CTY_ANNUAL" localSheetId="17">#REF!</definedName>
    <definedName name="CTY_ANNUAL">#REF!</definedName>
    <definedName name="cty_peak_sum" localSheetId="9">#REF!</definedName>
    <definedName name="cty_peak_sum">#REF!</definedName>
    <definedName name="CUR_QRES" localSheetId="9">[16]Sens_QRE_Factor!$I$8:$R$98</definedName>
    <definedName name="CUR_QRES">[17]Sens_QRE_Factor!$I$8:$R$98</definedName>
    <definedName name="CUR_QRES0.75" localSheetId="9">'[16]QRE Charts'!$E$367</definedName>
    <definedName name="CUR_QRES0.75">'[17]QRE Charts'!$E$367</definedName>
    <definedName name="CUR_QRES0.80" localSheetId="9">'[16]QRE Charts'!$F$367</definedName>
    <definedName name="CUR_QRES0.80">'[17]QRE Charts'!$F$367</definedName>
    <definedName name="CUR_QRES0.85" localSheetId="9">'[16]QRE Charts'!$G$367</definedName>
    <definedName name="CUR_QRES0.85">'[17]QRE Charts'!$G$367</definedName>
    <definedName name="CUR_QRES0.90" localSheetId="9">'[16]QRE Charts'!$H$367</definedName>
    <definedName name="CUR_QRES0.90">'[17]QRE Charts'!$H$367</definedName>
    <definedName name="CUR_QRES0.95" localSheetId="9">'[16]QRE Charts'!$I$367</definedName>
    <definedName name="CUR_QRES0.95">'[17]QRE Charts'!$I$367</definedName>
    <definedName name="CUR_QRES1.00" localSheetId="9">'[16]QRE Charts'!$J$367</definedName>
    <definedName name="CUR_QRES1.00">'[17]QRE Charts'!$J$367</definedName>
    <definedName name="CUR_QRES1.05" localSheetId="9">'[16]QRE Charts'!$K$367</definedName>
    <definedName name="CUR_QRES1.05">'[17]QRE Charts'!$K$367</definedName>
    <definedName name="CUR_QRES1.10" localSheetId="9">'[16]QRE Charts'!$L$367</definedName>
    <definedName name="CUR_QRES1.10">'[17]QRE Charts'!$L$367</definedName>
    <definedName name="CUR_QRES1.15" localSheetId="9">'[16]QRE Charts'!$M$367</definedName>
    <definedName name="CUR_QRES1.15">'[17]QRE Charts'!$M$367</definedName>
    <definedName name="CUR_QRES1.20" localSheetId="9">'[16]QRE Charts'!$N$367</definedName>
    <definedName name="CUR_QRES1.20">'[17]QRE Charts'!$N$367</definedName>
    <definedName name="CUR_QRES1.25" localSheetId="9">'[16]QRE Charts'!$O$367</definedName>
    <definedName name="CUR_QRES1.25">'[17]QRE Charts'!$O$367</definedName>
    <definedName name="CUR_SENS_FACT" localSheetId="17">#REF!</definedName>
    <definedName name="CUR_SENS_FACT">#REF!</definedName>
    <definedName name="CURR" localSheetId="17">[30]DEPR96!#REF!</definedName>
    <definedName name="CURR">[30]DEPR96!#REF!</definedName>
    <definedName name="Current_Asset_from_Risk_Mgt_Activities" localSheetId="17">#REF!</definedName>
    <definedName name="Current_Asset_from_Risk_Mgt_Activities">#REF!</definedName>
    <definedName name="Current_Assets" localSheetId="17">#REF!</definedName>
    <definedName name="Current_Assets">#REF!</definedName>
    <definedName name="Current_Assets_CPM" localSheetId="17">#REF!</definedName>
    <definedName name="Current_Assets_CPM">#REF!</definedName>
    <definedName name="Current_Income_Tax_CPM">#REF!</definedName>
    <definedName name="CURRENT_LIABILITIES">#REF!</definedName>
    <definedName name="Current_Liabilities_CPM">#REF!</definedName>
    <definedName name="Current_Liability_from_Risk_Mgt_Activities">#REF!</definedName>
    <definedName name="CURRENT_MESSAGE">#REF!</definedName>
    <definedName name="current_month">#REF!</definedName>
    <definedName name="Current_Plan_Results">#REF!</definedName>
    <definedName name="Current_Plan_Results_Year_2">#REF!</definedName>
    <definedName name="Current_Plan_Results_Year_3">#REF!</definedName>
    <definedName name="Current_Plan_Sensitivity">#REF!</definedName>
    <definedName name="Current_Plan_Sensitivity_Year_2">#REF!</definedName>
    <definedName name="Current_Plan_Sensitivity_Year_3">#REF!</definedName>
    <definedName name="Current_Portion_Capital_Leases">#REF!</definedName>
    <definedName name="Current_Portion_Long_Term_Debt">#REF!</definedName>
    <definedName name="Current_Portion_of_Capital_Leases">#REF!</definedName>
    <definedName name="Current_Portion_of_LTD">#REF!</definedName>
    <definedName name="Current_Portion_of_Securitized_Bonds">#REF!</definedName>
    <definedName name="Current_Portion_Securitized_Bonds">#REF!</definedName>
    <definedName name="CURRENTPROVISION">#REF!</definedName>
    <definedName name="currprov">#REF!</definedName>
    <definedName name="Curve_Date" localSheetId="9">[64]Assumptions!#REF!</definedName>
    <definedName name="Curve_Date">[65]Assumptions!#REF!</definedName>
    <definedName name="CUST">#N/A</definedName>
    <definedName name="CUST1">#N/A</definedName>
    <definedName name="CUSTOM1">#REF!</definedName>
    <definedName name="CUSTOM2">#REF!</definedName>
    <definedName name="CUSTP">'3a - Shared Revenues'!$E$53</definedName>
    <definedName name="CUSTR">'3a - Shared Revenues'!$E$54</definedName>
    <definedName name="custRetain" localSheetId="9">[76]Input!#REF!</definedName>
    <definedName name="custRetain" localSheetId="17">[77]Input!#REF!</definedName>
    <definedName name="custRetain">[77]Input!#REF!</definedName>
    <definedName name="CUT" localSheetId="9">[78]AFUDC_CCRF!$A$1:$N$303</definedName>
    <definedName name="CUT">[79]AFUDC_CCRF!$A$1:$N$303</definedName>
    <definedName name="CUTINS" localSheetId="9">[78]AFUDC_CCRF!$A$73:$N$160</definedName>
    <definedName name="CUTINS">[79]AFUDC_CCRF!$A$73:$N$160</definedName>
    <definedName name="CUTINT1" localSheetId="9">#REF!</definedName>
    <definedName name="CUTINT1" localSheetId="17">#REF!</definedName>
    <definedName name="CUTINT1">#REF!</definedName>
    <definedName name="CUTINT2" localSheetId="9">#REF!</definedName>
    <definedName name="CUTINT2" localSheetId="17">#REF!</definedName>
    <definedName name="CUTINT2">#REF!</definedName>
    <definedName name="D">'[41]C. Input'!$F$33</definedName>
    <definedName name="D_EAI">'[41]C. Input'!$I$33</definedName>
    <definedName name="D_EGSI">'[41]C. Input'!$L$33</definedName>
    <definedName name="D_EMI">'[41]C. Input'!$R$33</definedName>
    <definedName name="D_ENOI">'[41]C. Input'!$X$33</definedName>
    <definedName name="D_Tech___Other_Wolverine" localSheetId="17">#REF!</definedName>
    <definedName name="D_Tech___Other_Wolverine">#REF!</definedName>
    <definedName name="D_Tech___Other_Wolverine_YR_2005" localSheetId="17">'[55]Aday IS DECo &amp; Other'!#REF!</definedName>
    <definedName name="D_Tech___Other_Wolverine_YR_2005">'[55]Aday IS DECo &amp; Other'!#REF!</definedName>
    <definedName name="D_Tech___Other_Wolverine_YR_2006" localSheetId="17">'[55]Aday IS DECo &amp; Other'!#REF!</definedName>
    <definedName name="D_Tech___Other_Wolverine_YR_2006">'[55]Aday IS DECo &amp; Other'!#REF!</definedName>
    <definedName name="D_Tech___Other_Wolverine_YR_2007">'[55]Aday IS DECo &amp; Other'!#REF!</definedName>
    <definedName name="D_Tech___Other_Wolverine_YR_2008">'[55]Aday IS DECo &amp; Other'!#REF!</definedName>
    <definedName name="da" localSheetId="21" hidden="1">{#N/A,#N/A,FALSE,"O&amp;M by processes";#N/A,#N/A,FALSE,"Elec Act vs Bud";#N/A,#N/A,FALSE,"G&amp;A";#N/A,#N/A,FALSE,"BGS";#N/A,#N/A,FALSE,"Res Cost"}</definedName>
    <definedName name="da" localSheetId="9" hidden="1">{#N/A,#N/A,FALSE,"O&amp;M by processes";#N/A,#N/A,FALSE,"Elec Act vs Bud";#N/A,#N/A,FALSE,"G&amp;A";#N/A,#N/A,FALSE,"BGS";#N/A,#N/A,FALSE,"Res Cost"}</definedName>
    <definedName name="da" localSheetId="15" hidden="1">{#N/A,#N/A,FALSE,"O&amp;M by processes";#N/A,#N/A,FALSE,"Elec Act vs Bud";#N/A,#N/A,FALSE,"G&amp;A";#N/A,#N/A,FALSE,"BGS";#N/A,#N/A,FALSE,"Res Cost"}</definedName>
    <definedName name="da" localSheetId="16" hidden="1">{#N/A,#N/A,FALSE,"O&amp;M by processes";#N/A,#N/A,FALSE,"Elec Act vs Bud";#N/A,#N/A,FALSE,"G&amp;A";#N/A,#N/A,FALSE,"BGS";#N/A,#N/A,FALSE,"Res Cost"}</definedName>
    <definedName name="da" localSheetId="14" hidden="1">{#N/A,#N/A,FALSE,"O&amp;M by processes";#N/A,#N/A,FALSE,"Elec Act vs Bud";#N/A,#N/A,FALSE,"G&amp;A";#N/A,#N/A,FALSE,"BGS";#N/A,#N/A,FALSE,"Res Cost"}</definedName>
    <definedName name="da" localSheetId="17" hidden="1">{#N/A,#N/A,FALSE,"O&amp;M by processes";#N/A,#N/A,FALSE,"Elec Act vs Bud";#N/A,#N/A,FALSE,"G&amp;A";#N/A,#N/A,FALSE,"BGS";#N/A,#N/A,FALSE,"Res Cost"}</definedName>
    <definedName name="da" localSheetId="19" hidden="1">{#N/A,#N/A,FALSE,"O&amp;M by processes";#N/A,#N/A,FALSE,"Elec Act vs Bud";#N/A,#N/A,FALSE,"G&amp;A";#N/A,#N/A,FALSE,"BGS";#N/A,#N/A,FALSE,"Res Cost"}</definedName>
    <definedName name="da" localSheetId="20" hidden="1">{#N/A,#N/A,FALSE,"O&amp;M by processes";#N/A,#N/A,FALSE,"Elec Act vs Bud";#N/A,#N/A,FALSE,"G&amp;A";#N/A,#N/A,FALSE,"BGS";#N/A,#N/A,FALSE,"Res Cost"}</definedName>
    <definedName name="da" hidden="1">{#N/A,#N/A,FALSE,"O&amp;M by processes";#N/A,#N/A,FALSE,"Elec Act vs Bud";#N/A,#N/A,FALSE,"G&amp;A";#N/A,#N/A,FALSE,"BGS";#N/A,#N/A,FALSE,"Res Cost"}</definedName>
    <definedName name="dada" localSheetId="21" hidden="1">{#N/A,#N/A,FALSE,"O&amp;M by processes";#N/A,#N/A,FALSE,"Elec Act vs Bud";#N/A,#N/A,FALSE,"G&amp;A";#N/A,#N/A,FALSE,"BGS";#N/A,#N/A,FALSE,"Res Cost"}</definedName>
    <definedName name="dada" localSheetId="9" hidden="1">{#N/A,#N/A,FALSE,"O&amp;M by processes";#N/A,#N/A,FALSE,"Elec Act vs Bud";#N/A,#N/A,FALSE,"G&amp;A";#N/A,#N/A,FALSE,"BGS";#N/A,#N/A,FALSE,"Res Cost"}</definedName>
    <definedName name="dada" localSheetId="15" hidden="1">{#N/A,#N/A,FALSE,"O&amp;M by processes";#N/A,#N/A,FALSE,"Elec Act vs Bud";#N/A,#N/A,FALSE,"G&amp;A";#N/A,#N/A,FALSE,"BGS";#N/A,#N/A,FALSE,"Res Cost"}</definedName>
    <definedName name="dada" localSheetId="16" hidden="1">{#N/A,#N/A,FALSE,"O&amp;M by processes";#N/A,#N/A,FALSE,"Elec Act vs Bud";#N/A,#N/A,FALSE,"G&amp;A";#N/A,#N/A,FALSE,"BGS";#N/A,#N/A,FALSE,"Res Cost"}</definedName>
    <definedName name="dada" localSheetId="14" hidden="1">{#N/A,#N/A,FALSE,"O&amp;M by processes";#N/A,#N/A,FALSE,"Elec Act vs Bud";#N/A,#N/A,FALSE,"G&amp;A";#N/A,#N/A,FALSE,"BGS";#N/A,#N/A,FALSE,"Res Cost"}</definedName>
    <definedName name="dada" localSheetId="17" hidden="1">{#N/A,#N/A,FALSE,"O&amp;M by processes";#N/A,#N/A,FALSE,"Elec Act vs Bud";#N/A,#N/A,FALSE,"G&amp;A";#N/A,#N/A,FALSE,"BGS";#N/A,#N/A,FALSE,"Res Cost"}</definedName>
    <definedName name="dada" localSheetId="19" hidden="1">{#N/A,#N/A,FALSE,"O&amp;M by processes";#N/A,#N/A,FALSE,"Elec Act vs Bud";#N/A,#N/A,FALSE,"G&amp;A";#N/A,#N/A,FALSE,"BGS";#N/A,#N/A,FALSE,"Res Cost"}</definedName>
    <definedName name="dada" localSheetId="20" hidden="1">{#N/A,#N/A,FALSE,"O&amp;M by processes";#N/A,#N/A,FALSE,"Elec Act vs Bud";#N/A,#N/A,FALSE,"G&amp;A";#N/A,#N/A,FALSE,"BGS";#N/A,#N/A,FALSE,"Res Cost"}</definedName>
    <definedName name="dada" hidden="1">{#N/A,#N/A,FALSE,"O&amp;M by processes";#N/A,#N/A,FALSE,"Elec Act vs Bud";#N/A,#N/A,FALSE,"G&amp;A";#N/A,#N/A,FALSE,"BGS";#N/A,#N/A,FALSE,"Res Cost"}</definedName>
    <definedName name="dae" localSheetId="9">[10]Sheet1!$B$2:$B$29</definedName>
    <definedName name="dae">[11]Sheet1!$B$2:$B$29</definedName>
    <definedName name="DASDD" localSheetId="21" hidden="1">{#N/A,#N/A,FALSE,"Monthly SAIFI";#N/A,#N/A,FALSE,"Yearly SAIFI";#N/A,#N/A,FALSE,"Monthly CAIDI";#N/A,#N/A,FALSE,"Yearly CAIDI";#N/A,#N/A,FALSE,"Monthly SAIDI";#N/A,#N/A,FALSE,"Yearly SAIDI";#N/A,#N/A,FALSE,"Monthly MAIFI";#N/A,#N/A,FALSE,"Yearly MAIFI";#N/A,#N/A,FALSE,"Monthly Cust &gt;=4 Int"}</definedName>
    <definedName name="DASDD" localSheetId="9" hidden="1">{#N/A,#N/A,FALSE,"Monthly SAIFI";#N/A,#N/A,FALSE,"Yearly SAIFI";#N/A,#N/A,FALSE,"Monthly CAIDI";#N/A,#N/A,FALSE,"Yearly CAIDI";#N/A,#N/A,FALSE,"Monthly SAIDI";#N/A,#N/A,FALSE,"Yearly SAIDI";#N/A,#N/A,FALSE,"Monthly MAIFI";#N/A,#N/A,FALSE,"Yearly MAIFI";#N/A,#N/A,FALSE,"Monthly Cust &gt;=4 Int"}</definedName>
    <definedName name="DASDD" localSheetId="15" hidden="1">{#N/A,#N/A,FALSE,"Monthly SAIFI";#N/A,#N/A,FALSE,"Yearly SAIFI";#N/A,#N/A,FALSE,"Monthly CAIDI";#N/A,#N/A,FALSE,"Yearly CAIDI";#N/A,#N/A,FALSE,"Monthly SAIDI";#N/A,#N/A,FALSE,"Yearly SAIDI";#N/A,#N/A,FALSE,"Monthly MAIFI";#N/A,#N/A,FALSE,"Yearly MAIFI";#N/A,#N/A,FALSE,"Monthly Cust &gt;=4 Int"}</definedName>
    <definedName name="DASDD" localSheetId="16" hidden="1">{#N/A,#N/A,FALSE,"Monthly SAIFI";#N/A,#N/A,FALSE,"Yearly SAIFI";#N/A,#N/A,FALSE,"Monthly CAIDI";#N/A,#N/A,FALSE,"Yearly CAIDI";#N/A,#N/A,FALSE,"Monthly SAIDI";#N/A,#N/A,FALSE,"Yearly SAIDI";#N/A,#N/A,FALSE,"Monthly MAIFI";#N/A,#N/A,FALSE,"Yearly MAIFI";#N/A,#N/A,FALSE,"Monthly Cust &gt;=4 Int"}</definedName>
    <definedName name="DASDD" localSheetId="14" hidden="1">{#N/A,#N/A,FALSE,"Monthly SAIFI";#N/A,#N/A,FALSE,"Yearly SAIFI";#N/A,#N/A,FALSE,"Monthly CAIDI";#N/A,#N/A,FALSE,"Yearly CAIDI";#N/A,#N/A,FALSE,"Monthly SAIDI";#N/A,#N/A,FALSE,"Yearly SAIDI";#N/A,#N/A,FALSE,"Monthly MAIFI";#N/A,#N/A,FALSE,"Yearly MAIFI";#N/A,#N/A,FALSE,"Monthly Cust &gt;=4 Int"}</definedName>
    <definedName name="DASDD" localSheetId="17" hidden="1">{#N/A,#N/A,FALSE,"Monthly SAIFI";#N/A,#N/A,FALSE,"Yearly SAIFI";#N/A,#N/A,FALSE,"Monthly CAIDI";#N/A,#N/A,FALSE,"Yearly CAIDI";#N/A,#N/A,FALSE,"Monthly SAIDI";#N/A,#N/A,FALSE,"Yearly SAIDI";#N/A,#N/A,FALSE,"Monthly MAIFI";#N/A,#N/A,FALSE,"Yearly MAIFI";#N/A,#N/A,FALSE,"Monthly Cust &gt;=4 Int"}</definedName>
    <definedName name="DASDD" hidden="1">{#N/A,#N/A,FALSE,"Monthly SAIFI";#N/A,#N/A,FALSE,"Yearly SAIFI";#N/A,#N/A,FALSE,"Monthly CAIDI";#N/A,#N/A,FALSE,"Yearly CAIDI";#N/A,#N/A,FALSE,"Monthly SAIDI";#N/A,#N/A,FALSE,"Yearly SAIDI";#N/A,#N/A,FALSE,"Monthly MAIFI";#N/A,#N/A,FALSE,"Yearly MAIFI";#N/A,#N/A,FALSE,"Monthly Cust &gt;=4 Int"}</definedName>
    <definedName name="Data" localSheetId="17">#REF!</definedName>
    <definedName name="Data">#REF!</definedName>
    <definedName name="data_year">'[47]Appendix A'!$H$6</definedName>
    <definedName name="DATA05" localSheetId="17">#REF!</definedName>
    <definedName name="DATA05">#REF!</definedName>
    <definedName name="Data06" localSheetId="17">#REF!</definedName>
    <definedName name="Data06">#REF!</definedName>
    <definedName name="DATA1" localSheetId="17">'[80]New Accts 2009'!#REF!</definedName>
    <definedName name="DATA1">'[80]New Accts 2009'!#REF!</definedName>
    <definedName name="DATA10" localSheetId="9">'[81]3640'!#REF!</definedName>
    <definedName name="DATA10" localSheetId="17">'[82]3640'!#REF!</definedName>
    <definedName name="DATA10">'[82]3640'!#REF!</definedName>
    <definedName name="DATA11" localSheetId="9">'[81]3640'!#REF!</definedName>
    <definedName name="DATA11" localSheetId="17">'[82]3640'!#REF!</definedName>
    <definedName name="DATA11">'[82]3640'!#REF!</definedName>
    <definedName name="DATA12" localSheetId="9">#REF!</definedName>
    <definedName name="DATA12" localSheetId="17">#REF!</definedName>
    <definedName name="DATA12">#REF!</definedName>
    <definedName name="DATA13" localSheetId="9">#REF!</definedName>
    <definedName name="DATA13" localSheetId="17">#REF!</definedName>
    <definedName name="DATA13">#REF!</definedName>
    <definedName name="DATA14" localSheetId="17">#REF!</definedName>
    <definedName name="DATA14">#REF!</definedName>
    <definedName name="DATA15">#REF!</definedName>
    <definedName name="DATA2" localSheetId="9">'[83]190100'!#REF!</definedName>
    <definedName name="DATA2" localSheetId="17">'[84]190100'!#REF!</definedName>
    <definedName name="DATA2">'[84]190100'!#REF!</definedName>
    <definedName name="DATA3" localSheetId="9">'[83]190100'!#REF!</definedName>
    <definedName name="DATA3" localSheetId="17">'[84]190100'!#REF!</definedName>
    <definedName name="DATA3">'[84]190100'!#REF!</definedName>
    <definedName name="DATA4" localSheetId="9">'[83]190100'!#REF!</definedName>
    <definedName name="DATA4" localSheetId="17">'[84]190100'!#REF!</definedName>
    <definedName name="DATA4">'[84]190100'!#REF!</definedName>
    <definedName name="DATA5" localSheetId="9">#REF!</definedName>
    <definedName name="DATA5" localSheetId="17">#REF!</definedName>
    <definedName name="DATA5">#REF!</definedName>
    <definedName name="DATA6" localSheetId="17">#REF!</definedName>
    <definedName name="DATA6">#REF!</definedName>
    <definedName name="DATA7" localSheetId="9">'[83]190100'!#REF!</definedName>
    <definedName name="DATA7" localSheetId="17">'[84]190100'!#REF!</definedName>
    <definedName name="DATA7">'[84]190100'!#REF!</definedName>
    <definedName name="DATA8" localSheetId="9">'[83]190100'!#REF!</definedName>
    <definedName name="DATA8" localSheetId="17">'[84]190100'!#REF!</definedName>
    <definedName name="DATA8">'[84]190100'!#REF!</definedName>
    <definedName name="DATA9" localSheetId="9">'[81]3640'!#REF!</definedName>
    <definedName name="DATA9" localSheetId="17">'[82]3640'!#REF!</definedName>
    <definedName name="DATA9">'[82]3640'!#REF!</definedName>
    <definedName name="data97" localSheetId="9">#REF!</definedName>
    <definedName name="data97" localSheetId="17">#REF!</definedName>
    <definedName name="data97">#REF!</definedName>
    <definedName name="_xlnm.Database" localSheetId="9">[85]DSUM!#REF!</definedName>
    <definedName name="_xlnm.Database" localSheetId="17">[86]DSUM!#REF!</definedName>
    <definedName name="_xlnm.Database">[86]DSUM!#REF!</definedName>
    <definedName name="Database_MI" localSheetId="9">#REF!</definedName>
    <definedName name="Database_MI" localSheetId="17">#REF!</definedName>
    <definedName name="Database_MI">#REF!</definedName>
    <definedName name="DATAFEEDER" localSheetId="9">[87]!DATAFEEDER</definedName>
    <definedName name="DATAFEEDER">[88]!DATAFEEDER</definedName>
    <definedName name="DATALINE" localSheetId="9">'[1]Header Data'!#REF!</definedName>
    <definedName name="DATALINE" localSheetId="17">'[1]Header Data'!#REF!</definedName>
    <definedName name="DATALINE">'[1]Header Data'!#REF!</definedName>
    <definedName name="Date" localSheetId="21" hidden="1">"b1"</definedName>
    <definedName name="Date" localSheetId="9">[89]Settings!$F$23</definedName>
    <definedName name="Date" localSheetId="15" hidden="1">"b1"</definedName>
    <definedName name="Date" localSheetId="14" hidden="1">"b1"</definedName>
    <definedName name="Date" localSheetId="19" hidden="1">"b1"</definedName>
    <definedName name="Date" localSheetId="20" hidden="1">"b1"</definedName>
    <definedName name="Date">[90]Settings!$F$23</definedName>
    <definedName name="DATE1" localSheetId="9">#REF!</definedName>
    <definedName name="DATE1" localSheetId="17">#REF!</definedName>
    <definedName name="DATE1">#REF!</definedName>
    <definedName name="DATE2" localSheetId="17">#REF!</definedName>
    <definedName name="DATE2">#REF!</definedName>
    <definedName name="DATE3" localSheetId="17">#REF!</definedName>
    <definedName name="DATE3">#REF!</definedName>
    <definedName name="DATE4">#REF!</definedName>
    <definedName name="DateTime">#REF!</definedName>
    <definedName name="DB_CPK">#N/A</definedName>
    <definedName name="DB_CPK1">[91]FERCFACT!#REF!</definedName>
    <definedName name="DB_CPK2" localSheetId="9">#REF!</definedName>
    <definedName name="DB_CPK2" localSheetId="17">#REF!</definedName>
    <definedName name="DB_CPK2">#REF!</definedName>
    <definedName name="DB_CPK3" localSheetId="9">#REF!</definedName>
    <definedName name="DB_CPK3" localSheetId="17">#REF!</definedName>
    <definedName name="DB_CPK3">#REF!</definedName>
    <definedName name="DB_CUST">#N/A</definedName>
    <definedName name="DB_EGR">#N/A</definedName>
    <definedName name="DB_EGR1" localSheetId="9">[91]FERCFACT!#REF!</definedName>
    <definedName name="DB_EGR1" localSheetId="17">[91]FERCFACT!#REF!</definedName>
    <definedName name="DB_EGR1">[91]FERCFACT!#REF!</definedName>
    <definedName name="DB_EGR2" localSheetId="9">#REF!</definedName>
    <definedName name="DB_EGR2" localSheetId="17">#REF!</definedName>
    <definedName name="DB_EGR2">#REF!</definedName>
    <definedName name="DB_IMAX">#N/A</definedName>
    <definedName name="DB_NCPK">#N/A</definedName>
    <definedName name="DB_NCPK1" localSheetId="9">#REF!</definedName>
    <definedName name="DB_NCPK1" localSheetId="17">#REF!</definedName>
    <definedName name="DB_NCPK1">#REF!</definedName>
    <definedName name="DB_NCPK2" localSheetId="9">#REF!</definedName>
    <definedName name="DB_NCPK2" localSheetId="17">#REF!</definedName>
    <definedName name="DB_NCPK2">#REF!</definedName>
    <definedName name="DB_NCPK3" localSheetId="17">#REF!</definedName>
    <definedName name="DB_NCPK3">#REF!</definedName>
    <definedName name="DB_NCPK4">#REF!</definedName>
    <definedName name="DCIT">#REF!</definedName>
    <definedName name="dd" localSheetId="21" hidden="1">{#N/A,#N/A,FALSE,"Monthly SAIFI";#N/A,#N/A,FALSE,"Yearly SAIFI";#N/A,#N/A,FALSE,"Monthly CAIDI";#N/A,#N/A,FALSE,"Yearly CAIDI";#N/A,#N/A,FALSE,"Monthly SAIDI";#N/A,#N/A,FALSE,"Yearly SAIDI";#N/A,#N/A,FALSE,"Monthly MAIFI";#N/A,#N/A,FALSE,"Yearly MAIFI";#N/A,#N/A,FALSE,"Monthly Cust &gt;=4 Int"}</definedName>
    <definedName name="dd" localSheetId="9">[92]IS!#REF!</definedName>
    <definedName name="dd" localSheetId="15" hidden="1">{#N/A,#N/A,FALSE,"Monthly SAIFI";#N/A,#N/A,FALSE,"Yearly SAIFI";#N/A,#N/A,FALSE,"Monthly CAIDI";#N/A,#N/A,FALSE,"Yearly CAIDI";#N/A,#N/A,FALSE,"Monthly SAIDI";#N/A,#N/A,FALSE,"Yearly SAIDI";#N/A,#N/A,FALSE,"Monthly MAIFI";#N/A,#N/A,FALSE,"Yearly MAIFI";#N/A,#N/A,FALSE,"Monthly Cust &gt;=4 Int"}</definedName>
    <definedName name="dd" localSheetId="14" hidden="1">{#N/A,#N/A,FALSE,"Monthly SAIFI";#N/A,#N/A,FALSE,"Yearly SAIFI";#N/A,#N/A,FALSE,"Monthly CAIDI";#N/A,#N/A,FALSE,"Yearly CAIDI";#N/A,#N/A,FALSE,"Monthly SAIDI";#N/A,#N/A,FALSE,"Yearly SAIDI";#N/A,#N/A,FALSE,"Monthly MAIFI";#N/A,#N/A,FALSE,"Yearly MAIFI";#N/A,#N/A,FALSE,"Monthly Cust &gt;=4 Int"}</definedName>
    <definedName name="dd" localSheetId="19" hidden="1">{#N/A,#N/A,FALSE,"Monthly SAIFI";#N/A,#N/A,FALSE,"Yearly SAIFI";#N/A,#N/A,FALSE,"Monthly CAIDI";#N/A,#N/A,FALSE,"Yearly CAIDI";#N/A,#N/A,FALSE,"Monthly SAIDI";#N/A,#N/A,FALSE,"Yearly SAIDI";#N/A,#N/A,FALSE,"Monthly MAIFI";#N/A,#N/A,FALSE,"Yearly MAIFI";#N/A,#N/A,FALSE,"Monthly Cust &gt;=4 Int"}</definedName>
    <definedName name="dd" localSheetId="20" hidden="1">{#N/A,#N/A,FALSE,"Monthly SAIFI";#N/A,#N/A,FALSE,"Yearly SAIFI";#N/A,#N/A,FALSE,"Monthly CAIDI";#N/A,#N/A,FALSE,"Yearly CAIDI";#N/A,#N/A,FALSE,"Monthly SAIDI";#N/A,#N/A,FALSE,"Yearly SAIDI";#N/A,#N/A,FALSE,"Monthly MAIFI";#N/A,#N/A,FALSE,"Yearly MAIFI";#N/A,#N/A,FALSE,"Monthly Cust &gt;=4 Int"}</definedName>
    <definedName name="dd">[93]IS!#REF!</definedName>
    <definedName name="DD.">[94]Input!$F$33</definedName>
    <definedName name="ddd" localSheetId="9">[95]Sheet1!$J$130</definedName>
    <definedName name="ddd">[96]Sheet1!$J$130</definedName>
    <definedName name="ddfsaf" localSheetId="21" hidden="1">{#N/A,#N/A,FALSE,"Monthly SAIFI";#N/A,#N/A,FALSE,"Yearly SAIFI";#N/A,#N/A,FALSE,"Monthly CAIDI";#N/A,#N/A,FALSE,"Yearly CAIDI";#N/A,#N/A,FALSE,"Monthly SAIDI";#N/A,#N/A,FALSE,"Yearly SAIDI";#N/A,#N/A,FALSE,"Monthly MAIFI";#N/A,#N/A,FALSE,"Yearly MAIFI";#N/A,#N/A,FALSE,"Monthly Cust &gt;=4 Int"}</definedName>
    <definedName name="ddfsaf" localSheetId="9" hidden="1">{#N/A,#N/A,FALSE,"Monthly SAIFI";#N/A,#N/A,FALSE,"Yearly SAIFI";#N/A,#N/A,FALSE,"Monthly CAIDI";#N/A,#N/A,FALSE,"Yearly CAIDI";#N/A,#N/A,FALSE,"Monthly SAIDI";#N/A,#N/A,FALSE,"Yearly SAIDI";#N/A,#N/A,FALSE,"Monthly MAIFI";#N/A,#N/A,FALSE,"Yearly MAIFI";#N/A,#N/A,FALSE,"Monthly Cust &gt;=4 Int"}</definedName>
    <definedName name="ddfsaf" localSheetId="15" hidden="1">{#N/A,#N/A,FALSE,"Monthly SAIFI";#N/A,#N/A,FALSE,"Yearly SAIFI";#N/A,#N/A,FALSE,"Monthly CAIDI";#N/A,#N/A,FALSE,"Yearly CAIDI";#N/A,#N/A,FALSE,"Monthly SAIDI";#N/A,#N/A,FALSE,"Yearly SAIDI";#N/A,#N/A,FALSE,"Monthly MAIFI";#N/A,#N/A,FALSE,"Yearly MAIFI";#N/A,#N/A,FALSE,"Monthly Cust &gt;=4 Int"}</definedName>
    <definedName name="ddfsaf" localSheetId="16" hidden="1">{#N/A,#N/A,FALSE,"Monthly SAIFI";#N/A,#N/A,FALSE,"Yearly SAIFI";#N/A,#N/A,FALSE,"Monthly CAIDI";#N/A,#N/A,FALSE,"Yearly CAIDI";#N/A,#N/A,FALSE,"Monthly SAIDI";#N/A,#N/A,FALSE,"Yearly SAIDI";#N/A,#N/A,FALSE,"Monthly MAIFI";#N/A,#N/A,FALSE,"Yearly MAIFI";#N/A,#N/A,FALSE,"Monthly Cust &gt;=4 Int"}</definedName>
    <definedName name="ddfsaf" localSheetId="14" hidden="1">{#N/A,#N/A,FALSE,"Monthly SAIFI";#N/A,#N/A,FALSE,"Yearly SAIFI";#N/A,#N/A,FALSE,"Monthly CAIDI";#N/A,#N/A,FALSE,"Yearly CAIDI";#N/A,#N/A,FALSE,"Monthly SAIDI";#N/A,#N/A,FALSE,"Yearly SAIDI";#N/A,#N/A,FALSE,"Monthly MAIFI";#N/A,#N/A,FALSE,"Yearly MAIFI";#N/A,#N/A,FALSE,"Monthly Cust &gt;=4 Int"}</definedName>
    <definedName name="ddfsaf" localSheetId="17" hidden="1">{#N/A,#N/A,FALSE,"Monthly SAIFI";#N/A,#N/A,FALSE,"Yearly SAIFI";#N/A,#N/A,FALSE,"Monthly CAIDI";#N/A,#N/A,FALSE,"Yearly CAIDI";#N/A,#N/A,FALSE,"Monthly SAIDI";#N/A,#N/A,FALSE,"Yearly SAIDI";#N/A,#N/A,FALSE,"Monthly MAIFI";#N/A,#N/A,FALSE,"Yearly MAIFI";#N/A,#N/A,FALSE,"Monthly Cust &gt;=4 Int"}</definedName>
    <definedName name="ddfsaf" hidden="1">{#N/A,#N/A,FALSE,"Monthly SAIFI";#N/A,#N/A,FALSE,"Yearly SAIFI";#N/A,#N/A,FALSE,"Monthly CAIDI";#N/A,#N/A,FALSE,"Yearly CAIDI";#N/A,#N/A,FALSE,"Monthly SAIDI";#N/A,#N/A,FALSE,"Yearly SAIDI";#N/A,#N/A,FALSE,"Monthly MAIFI";#N/A,#N/A,FALSE,"Yearly MAIFI";#N/A,#N/A,FALSE,"Monthly Cust &gt;=4 Int"}</definedName>
    <definedName name="DEBITS">#REF!</definedName>
    <definedName name="debt" localSheetId="17">#REF!</definedName>
    <definedName name="debt">#REF!</definedName>
    <definedName name="DEBT___PREFERRED_FINANCING" localSheetId="17">#REF!</definedName>
    <definedName name="DEBT___PREFERRED_FINANCING">#REF!</definedName>
    <definedName name="Debt__Capital" localSheetId="17">#REF!</definedName>
    <definedName name="Debt__Capital">#REF!</definedName>
    <definedName name="Debt_Capital_Ratio">#REF!</definedName>
    <definedName name="Debt_Curr_Intercompany_Loan">#REF!</definedName>
    <definedName name="DEC">#REF!</definedName>
    <definedName name="DEC00" localSheetId="21" hidden="1">{#N/A,#N/A,FALSE,"ARREC"}</definedName>
    <definedName name="DEC00" localSheetId="9" hidden="1">{#N/A,#N/A,FALSE,"ARREC"}</definedName>
    <definedName name="DEC00" localSheetId="15" hidden="1">{#N/A,#N/A,FALSE,"ARREC"}</definedName>
    <definedName name="DEC00" localSheetId="16" hidden="1">{#N/A,#N/A,FALSE,"ARREC"}</definedName>
    <definedName name="DEC00" localSheetId="14" hidden="1">{#N/A,#N/A,FALSE,"ARREC"}</definedName>
    <definedName name="DEC00" localSheetId="17" hidden="1">{#N/A,#N/A,FALSE,"ARREC"}</definedName>
    <definedName name="DEC00" hidden="1">{#N/A,#N/A,FALSE,"ARREC"}</definedName>
    <definedName name="DecCP">#REF!</definedName>
    <definedName name="DECo_Corporate_Unallocated_YR_2005">'[55]Aday IS DECo &amp; Other'!#REF!</definedName>
    <definedName name="DECo_Corporate_Unallocated_YR_2006">'[55]Aday IS DECo &amp; Other'!#REF!</definedName>
    <definedName name="DECo_Corporate_Unallocated_YR_2007">'[55]Aday IS DECo &amp; Other'!#REF!</definedName>
    <definedName name="DECo_Corporate_Unallocated_YR_2008">'[55]Aday IS DECo &amp; Other'!#REF!</definedName>
    <definedName name="Decommissioning_Rate" localSheetId="17">#REF!</definedName>
    <definedName name="Decommissioning_Rate">#REF!</definedName>
    <definedName name="Deferral_Interest_Rate" localSheetId="9">[39]Assumptions!$H$14</definedName>
    <definedName name="Deferral_Interest_Rate">[40]Assumptions!$H$14</definedName>
    <definedName name="Deferral_Recovery" localSheetId="9">'[66]JFJ-1 Deferral Recovery Rate'!$A$14:$F$64</definedName>
    <definedName name="Deferral_Recovery">'[67]JFJ-1 Deferral Recovery Rate'!$A$14:$F$64</definedName>
    <definedName name="Deferred_Assets" localSheetId="9">#REF!</definedName>
    <definedName name="Deferred_Assets" localSheetId="17">#REF!</definedName>
    <definedName name="Deferred_Assets">#REF!</definedName>
    <definedName name="Deferred_FIT___ITC_CPM" localSheetId="17">#REF!</definedName>
    <definedName name="Deferred_FIT___ITC_CPM">#REF!</definedName>
    <definedName name="Deferred_Income_Tax___Current_Benefit" localSheetId="17">#REF!</definedName>
    <definedName name="Deferred_Income_Tax___Current_Benefit">#REF!</definedName>
    <definedName name="Deferred_Income_Tax_Benefit">#REF!</definedName>
    <definedName name="Deferred_Income_Tax_Obligation">#REF!</definedName>
    <definedName name="Deferred_Income_Tax_Obligation___Current">#REF!</definedName>
    <definedName name="Deferred_Income_Taxes">#REF!</definedName>
    <definedName name="Deferred_Income_Taxes_CPM">#REF!</definedName>
    <definedName name="Deferred_Tax___ITC_CPM">#REF!</definedName>
    <definedName name="Deferred_Tax_Calculation">#REF!</definedName>
    <definedName name="Deferred_Tax_Liability">#REF!</definedName>
    <definedName name="DefTax" localSheetId="9">[97]Lists!$A$2:$A$4</definedName>
    <definedName name="DefTax">[98]Lists!$A$2:$A$4</definedName>
    <definedName name="delete" localSheetId="21" hidden="1">{#N/A,#N/A,FALSE,"CURRENT"}</definedName>
    <definedName name="delete" localSheetId="9" hidden="1">{#N/A,#N/A,FALSE,"CURRENT"}</definedName>
    <definedName name="delete" localSheetId="15" hidden="1">{#N/A,#N/A,FALSE,"CURRENT"}</definedName>
    <definedName name="delete" localSheetId="16" hidden="1">{#N/A,#N/A,FALSE,"CURRENT"}</definedName>
    <definedName name="delete" localSheetId="14" hidden="1">{#N/A,#N/A,FALSE,"CURRENT"}</definedName>
    <definedName name="delete" localSheetId="17" hidden="1">{#N/A,#N/A,FALSE,"CURRENT"}</definedName>
    <definedName name="delete" localSheetId="19" hidden="1">{#N/A,#N/A,FALSE,"CURRENT"}</definedName>
    <definedName name="delete" localSheetId="20" hidden="1">{#N/A,#N/A,FALSE,"CURRENT"}</definedName>
    <definedName name="delete" hidden="1">{#N/A,#N/A,FALSE,"CURRENT"}</definedName>
    <definedName name="Depr___Amort_per_Income_Statement">#REF!</definedName>
    <definedName name="Depr___Amort_per_Income_Statement_CPM">#REF!</definedName>
    <definedName name="Deprec.___Amort._CPM">#REF!</definedName>
    <definedName name="Depreciation___Plant_Assets">#REF!</definedName>
    <definedName name="DEPT">[30]DEPR96!#REF!</definedName>
    <definedName name="DESCR">[30]DEPR96!#REF!</definedName>
    <definedName name="detail" localSheetId="17">#REF!</definedName>
    <definedName name="detail">#REF!</definedName>
    <definedName name="Detroit_Edison" localSheetId="17">#REF!</definedName>
    <definedName name="Detroit_Edison">#REF!</definedName>
    <definedName name="Detroit_Edison_Consolidated_YR_2005" localSheetId="17">'[55]Aday IS DECo &amp; Other'!#REF!</definedName>
    <definedName name="Detroit_Edison_Consolidated_YR_2005">'[55]Aday IS DECo &amp; Other'!#REF!</definedName>
    <definedName name="Detroit_Edison_Consolidated_YR_2006" localSheetId="17">'[55]Aday IS DECo &amp; Other'!#REF!</definedName>
    <definedName name="Detroit_Edison_Consolidated_YR_2006">'[55]Aday IS DECo &amp; Other'!#REF!</definedName>
    <definedName name="Detroit_Edison_Consolidated_YR_2007">'[55]Aday IS DECo &amp; Other'!#REF!</definedName>
    <definedName name="Detroit_Edison_Consolidated_YR_2008">'[55]Aday IS DECo &amp; Other'!#REF!</definedName>
    <definedName name="dfasdfsdfZX" localSheetId="21" hidden="1">{#N/A,#N/A,FALSE,"Monthly SAIFI";#N/A,#N/A,FALSE,"Yearly SAIFI";#N/A,#N/A,FALSE,"Monthly CAIDI";#N/A,#N/A,FALSE,"Yearly CAIDI";#N/A,#N/A,FALSE,"Monthly SAIDI";#N/A,#N/A,FALSE,"Yearly SAIDI";#N/A,#N/A,FALSE,"Monthly MAIFI";#N/A,#N/A,FALSE,"Yearly MAIFI";#N/A,#N/A,FALSE,"Monthly Cust &gt;=4 Int"}</definedName>
    <definedName name="dfasdfsdfZX" localSheetId="9" hidden="1">{#N/A,#N/A,FALSE,"Monthly SAIFI";#N/A,#N/A,FALSE,"Yearly SAIFI";#N/A,#N/A,FALSE,"Monthly CAIDI";#N/A,#N/A,FALSE,"Yearly CAIDI";#N/A,#N/A,FALSE,"Monthly SAIDI";#N/A,#N/A,FALSE,"Yearly SAIDI";#N/A,#N/A,FALSE,"Monthly MAIFI";#N/A,#N/A,FALSE,"Yearly MAIFI";#N/A,#N/A,FALSE,"Monthly Cust &gt;=4 Int"}</definedName>
    <definedName name="dfasdfsdfZX" localSheetId="15" hidden="1">{#N/A,#N/A,FALSE,"Monthly SAIFI";#N/A,#N/A,FALSE,"Yearly SAIFI";#N/A,#N/A,FALSE,"Monthly CAIDI";#N/A,#N/A,FALSE,"Yearly CAIDI";#N/A,#N/A,FALSE,"Monthly SAIDI";#N/A,#N/A,FALSE,"Yearly SAIDI";#N/A,#N/A,FALSE,"Monthly MAIFI";#N/A,#N/A,FALSE,"Yearly MAIFI";#N/A,#N/A,FALSE,"Monthly Cust &gt;=4 Int"}</definedName>
    <definedName name="dfasdfsdfZX" localSheetId="16" hidden="1">{#N/A,#N/A,FALSE,"Monthly SAIFI";#N/A,#N/A,FALSE,"Yearly SAIFI";#N/A,#N/A,FALSE,"Monthly CAIDI";#N/A,#N/A,FALSE,"Yearly CAIDI";#N/A,#N/A,FALSE,"Monthly SAIDI";#N/A,#N/A,FALSE,"Yearly SAIDI";#N/A,#N/A,FALSE,"Monthly MAIFI";#N/A,#N/A,FALSE,"Yearly MAIFI";#N/A,#N/A,FALSE,"Monthly Cust &gt;=4 Int"}</definedName>
    <definedName name="dfasdfsdfZX" localSheetId="14" hidden="1">{#N/A,#N/A,FALSE,"Monthly SAIFI";#N/A,#N/A,FALSE,"Yearly SAIFI";#N/A,#N/A,FALSE,"Monthly CAIDI";#N/A,#N/A,FALSE,"Yearly CAIDI";#N/A,#N/A,FALSE,"Monthly SAIDI";#N/A,#N/A,FALSE,"Yearly SAIDI";#N/A,#N/A,FALSE,"Monthly MAIFI";#N/A,#N/A,FALSE,"Yearly MAIFI";#N/A,#N/A,FALSE,"Monthly Cust &gt;=4 Int"}</definedName>
    <definedName name="dfasdfsdfZX" localSheetId="17" hidden="1">{#N/A,#N/A,FALSE,"Monthly SAIFI";#N/A,#N/A,FALSE,"Yearly SAIFI";#N/A,#N/A,FALSE,"Monthly CAIDI";#N/A,#N/A,FALSE,"Yearly CAIDI";#N/A,#N/A,FALSE,"Monthly SAIDI";#N/A,#N/A,FALSE,"Yearly SAIDI";#N/A,#N/A,FALSE,"Monthly MAIFI";#N/A,#N/A,FALSE,"Yearly MAIFI";#N/A,#N/A,FALSE,"Monthly Cust &gt;=4 Int"}</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sfs" localSheetId="21" hidden="1">{#N/A,#N/A,FALSE,"Monthly SAIFI";#N/A,#N/A,FALSE,"Yearly SAIFI";#N/A,#N/A,FALSE,"Monthly CAIDI";#N/A,#N/A,FALSE,"Yearly CAIDI";#N/A,#N/A,FALSE,"Monthly SAIDI";#N/A,#N/A,FALSE,"Yearly SAIDI";#N/A,#N/A,FALSE,"Monthly MAIFI";#N/A,#N/A,FALSE,"Yearly MAIFI";#N/A,#N/A,FALSE,"Monthly Cust &gt;=4 Int"}</definedName>
    <definedName name="dfdsfs" localSheetId="9" hidden="1">{#N/A,#N/A,FALSE,"Monthly SAIFI";#N/A,#N/A,FALSE,"Yearly SAIFI";#N/A,#N/A,FALSE,"Monthly CAIDI";#N/A,#N/A,FALSE,"Yearly CAIDI";#N/A,#N/A,FALSE,"Monthly SAIDI";#N/A,#N/A,FALSE,"Yearly SAIDI";#N/A,#N/A,FALSE,"Monthly MAIFI";#N/A,#N/A,FALSE,"Yearly MAIFI";#N/A,#N/A,FALSE,"Monthly Cust &gt;=4 Int"}</definedName>
    <definedName name="dfdsfs" localSheetId="15" hidden="1">{#N/A,#N/A,FALSE,"Monthly SAIFI";#N/A,#N/A,FALSE,"Yearly SAIFI";#N/A,#N/A,FALSE,"Monthly CAIDI";#N/A,#N/A,FALSE,"Yearly CAIDI";#N/A,#N/A,FALSE,"Monthly SAIDI";#N/A,#N/A,FALSE,"Yearly SAIDI";#N/A,#N/A,FALSE,"Monthly MAIFI";#N/A,#N/A,FALSE,"Yearly MAIFI";#N/A,#N/A,FALSE,"Monthly Cust &gt;=4 Int"}</definedName>
    <definedName name="dfdsfs" localSheetId="16" hidden="1">{#N/A,#N/A,FALSE,"Monthly SAIFI";#N/A,#N/A,FALSE,"Yearly SAIFI";#N/A,#N/A,FALSE,"Monthly CAIDI";#N/A,#N/A,FALSE,"Yearly CAIDI";#N/A,#N/A,FALSE,"Monthly SAIDI";#N/A,#N/A,FALSE,"Yearly SAIDI";#N/A,#N/A,FALSE,"Monthly MAIFI";#N/A,#N/A,FALSE,"Yearly MAIFI";#N/A,#N/A,FALSE,"Monthly Cust &gt;=4 Int"}</definedName>
    <definedName name="dfdsfs" localSheetId="14" hidden="1">{#N/A,#N/A,FALSE,"Monthly SAIFI";#N/A,#N/A,FALSE,"Yearly SAIFI";#N/A,#N/A,FALSE,"Monthly CAIDI";#N/A,#N/A,FALSE,"Yearly CAIDI";#N/A,#N/A,FALSE,"Monthly SAIDI";#N/A,#N/A,FALSE,"Yearly SAIDI";#N/A,#N/A,FALSE,"Monthly MAIFI";#N/A,#N/A,FALSE,"Yearly MAIFI";#N/A,#N/A,FALSE,"Monthly Cust &gt;=4 Int"}</definedName>
    <definedName name="dfdsfs" localSheetId="17" hidden="1">{#N/A,#N/A,FALSE,"Monthly SAIFI";#N/A,#N/A,FALSE,"Yearly SAIFI";#N/A,#N/A,FALSE,"Monthly CAIDI";#N/A,#N/A,FALSE,"Yearly CAIDI";#N/A,#N/A,FALSE,"Monthly SAIDI";#N/A,#N/A,FALSE,"Yearly SAIDI";#N/A,#N/A,FALSE,"Monthly MAIFI";#N/A,#N/A,FALSE,"Yearly MAIFI";#N/A,#N/A,FALSE,"Monthly Cust &gt;=4 Int"}</definedName>
    <definedName name="dfdsfs" hidden="1">{#N/A,#N/A,FALSE,"Monthly SAIFI";#N/A,#N/A,FALSE,"Yearly SAIFI";#N/A,#N/A,FALSE,"Monthly CAIDI";#N/A,#N/A,FALSE,"Yearly CAIDI";#N/A,#N/A,FALSE,"Monthly SAIDI";#N/A,#N/A,FALSE,"Yearly SAIDI";#N/A,#N/A,FALSE,"Monthly MAIFI";#N/A,#N/A,FALSE,"Yearly MAIFI";#N/A,#N/A,FALSE,"Monthly Cust &gt;=4 Int"}</definedName>
    <definedName name="dfsasdfasdfsdfasdfasdf" localSheetId="21" hidden="1">{#N/A,#N/A,FALSE,"Monthly SAIFI";#N/A,#N/A,FALSE,"Yearly SAIFI";#N/A,#N/A,FALSE,"Monthly CAIDI";#N/A,#N/A,FALSE,"Yearly CAIDI";#N/A,#N/A,FALSE,"Monthly SAIDI";#N/A,#N/A,FALSE,"Yearly SAIDI";#N/A,#N/A,FALSE,"Monthly MAIFI";#N/A,#N/A,FALSE,"Yearly MAIFI";#N/A,#N/A,FALSE,"Monthly Cust &gt;=4 Int"}</definedName>
    <definedName name="dfsasdfasdfsdfasdfasdf" localSheetId="9" hidden="1">{#N/A,#N/A,FALSE,"Monthly SAIFI";#N/A,#N/A,FALSE,"Yearly SAIFI";#N/A,#N/A,FALSE,"Monthly CAIDI";#N/A,#N/A,FALSE,"Yearly CAIDI";#N/A,#N/A,FALSE,"Monthly SAIDI";#N/A,#N/A,FALSE,"Yearly SAIDI";#N/A,#N/A,FALSE,"Monthly MAIFI";#N/A,#N/A,FALSE,"Yearly MAIFI";#N/A,#N/A,FALSE,"Monthly Cust &gt;=4 Int"}</definedName>
    <definedName name="dfsasdfasdfsdfasdfasdf" localSheetId="15" hidden="1">{#N/A,#N/A,FALSE,"Monthly SAIFI";#N/A,#N/A,FALSE,"Yearly SAIFI";#N/A,#N/A,FALSE,"Monthly CAIDI";#N/A,#N/A,FALSE,"Yearly CAIDI";#N/A,#N/A,FALSE,"Monthly SAIDI";#N/A,#N/A,FALSE,"Yearly SAIDI";#N/A,#N/A,FALSE,"Monthly MAIFI";#N/A,#N/A,FALSE,"Yearly MAIFI";#N/A,#N/A,FALSE,"Monthly Cust &gt;=4 Int"}</definedName>
    <definedName name="dfsasdfasdfsdfasdfasdf" localSheetId="16" hidden="1">{#N/A,#N/A,FALSE,"Monthly SAIFI";#N/A,#N/A,FALSE,"Yearly SAIFI";#N/A,#N/A,FALSE,"Monthly CAIDI";#N/A,#N/A,FALSE,"Yearly CAIDI";#N/A,#N/A,FALSE,"Monthly SAIDI";#N/A,#N/A,FALSE,"Yearly SAIDI";#N/A,#N/A,FALSE,"Monthly MAIFI";#N/A,#N/A,FALSE,"Yearly MAIFI";#N/A,#N/A,FALSE,"Monthly Cust &gt;=4 Int"}</definedName>
    <definedName name="dfsasdfasdfsdfasdfasdf" localSheetId="14" hidden="1">{#N/A,#N/A,FALSE,"Monthly SAIFI";#N/A,#N/A,FALSE,"Yearly SAIFI";#N/A,#N/A,FALSE,"Monthly CAIDI";#N/A,#N/A,FALSE,"Yearly CAIDI";#N/A,#N/A,FALSE,"Monthly SAIDI";#N/A,#N/A,FALSE,"Yearly SAIDI";#N/A,#N/A,FALSE,"Monthly MAIFI";#N/A,#N/A,FALSE,"Yearly MAIFI";#N/A,#N/A,FALSE,"Monthly Cust &gt;=4 Int"}</definedName>
    <definedName name="dfsasdfasdfsdfasdfasdf" localSheetId="17"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TSR">'[41]A.2 PTP'!$P$288</definedName>
    <definedName name="DISPLAY">#N/A</definedName>
    <definedName name="Distribution_Rate_Adjustment" localSheetId="17">#REF!</definedName>
    <definedName name="Distribution_Rate_Adjustment">#REF!</definedName>
    <definedName name="Dividend_from__Infusion_to__Consolidated_Sub" localSheetId="17">#REF!</definedName>
    <definedName name="Dividend_from__Infusion_to__Consolidated_Sub">#REF!</definedName>
    <definedName name="Dividend_from_Consolidated_Subsidiary" localSheetId="17">#REF!</definedName>
    <definedName name="Dividend_from_Consolidated_Subsidiary">#REF!</definedName>
    <definedName name="Dividend_from_Joint_Ventures">#REF!</definedName>
    <definedName name="Dividends_from_Joint_Ventures__input">#REF!</definedName>
    <definedName name="Dividends_Payable">#REF!</definedName>
    <definedName name="DocumentName" hidden="1">"b1"</definedName>
    <definedName name="DocumentNum" hidden="1">"a1"</definedName>
    <definedName name="DOFTSR">'[41]A.2 PTP'!$P$294</definedName>
    <definedName name="DOIT" localSheetId="9">[16]Comparison!$CK$11</definedName>
    <definedName name="DOIT">[17]Comparison!$CK$11</definedName>
    <definedName name="don" localSheetId="9" hidden="1">{"assumptions",#N/A,FALSE,"Scenario 1";"valuation",#N/A,FALSE,"Scenario 1"}</definedName>
    <definedName name="don" localSheetId="17" hidden="1">{"assumptions",#N/A,FALSE,"Scenario 1";"valuation",#N/A,FALSE,"Scenario 1"}</definedName>
    <definedName name="don" hidden="1">{"assumptions",#N/A,FALSE,"Scenario 1";"valuation",#N/A,FALSE,"Scenario 1"}</definedName>
    <definedName name="Don_1" localSheetId="9" hidden="1">{"assumptions",#N/A,FALSE,"Scenario 1";"valuation",#N/A,FALSE,"Scenario 1"}</definedName>
    <definedName name="Don_1" localSheetId="17" hidden="1">{"assumptions",#N/A,FALSE,"Scenario 1";"valuation",#N/A,FALSE,"Scenario 1"}</definedName>
    <definedName name="Don_1" hidden="1">{"assumptions",#N/A,FALSE,"Scenario 1";"valuation",#N/A,FALSE,"Scenario 1"}</definedName>
    <definedName name="Don_10" hidden="1">#REF!</definedName>
    <definedName name="Don_11" hidden="1">255</definedName>
    <definedName name="Don_12" hidden="1">#REF!</definedName>
    <definedName name="Don_13" hidden="1">#REF!</definedName>
    <definedName name="Don_14" hidden="1">#REF!</definedName>
    <definedName name="don_2" hidden="1">#REF!</definedName>
    <definedName name="Don_3" hidden="1">#REF!</definedName>
    <definedName name="Don_4" hidden="1">#REF!</definedName>
    <definedName name="Don_5" hidden="1">#REF!</definedName>
    <definedName name="Don_6" hidden="1">#REF!</definedName>
    <definedName name="Don_7" hidden="1">#REF!</definedName>
    <definedName name="Don_8" hidden="1">#REF!</definedName>
    <definedName name="Don_9" hidden="1">#REF!</definedName>
    <definedName name="DPLT">'[41]C. Input'!$F$166</definedName>
    <definedName name="DPTSUM" localSheetId="17">#REF!</definedName>
    <definedName name="DPTSUM">#REF!</definedName>
    <definedName name="DR">'[41]C. Input'!$F$23</definedName>
    <definedName name="DR_1">#N/A</definedName>
    <definedName name="dskdlss" localSheetId="21" hidden="1">{#N/A,#N/A,FALSE,"Monthly SAIFI";#N/A,#N/A,FALSE,"Yearly SAIFI";#N/A,#N/A,FALSE,"Monthly CAIDI";#N/A,#N/A,FALSE,"Yearly CAIDI";#N/A,#N/A,FALSE,"Monthly SAIDI";#N/A,#N/A,FALSE,"Yearly SAIDI";#N/A,#N/A,FALSE,"Monthly MAIFI";#N/A,#N/A,FALSE,"Yearly MAIFI";#N/A,#N/A,FALSE,"Monthly Cust &gt;=4 Int"}</definedName>
    <definedName name="dskdlss" localSheetId="9" hidden="1">{#N/A,#N/A,FALSE,"Monthly SAIFI";#N/A,#N/A,FALSE,"Yearly SAIFI";#N/A,#N/A,FALSE,"Monthly CAIDI";#N/A,#N/A,FALSE,"Yearly CAIDI";#N/A,#N/A,FALSE,"Monthly SAIDI";#N/A,#N/A,FALSE,"Yearly SAIDI";#N/A,#N/A,FALSE,"Monthly MAIFI";#N/A,#N/A,FALSE,"Yearly MAIFI";#N/A,#N/A,FALSE,"Monthly Cust &gt;=4 Int"}</definedName>
    <definedName name="dskdlss" localSheetId="15" hidden="1">{#N/A,#N/A,FALSE,"Monthly SAIFI";#N/A,#N/A,FALSE,"Yearly SAIFI";#N/A,#N/A,FALSE,"Monthly CAIDI";#N/A,#N/A,FALSE,"Yearly CAIDI";#N/A,#N/A,FALSE,"Monthly SAIDI";#N/A,#N/A,FALSE,"Yearly SAIDI";#N/A,#N/A,FALSE,"Monthly MAIFI";#N/A,#N/A,FALSE,"Yearly MAIFI";#N/A,#N/A,FALSE,"Monthly Cust &gt;=4 Int"}</definedName>
    <definedName name="dskdlss" localSheetId="16" hidden="1">{#N/A,#N/A,FALSE,"Monthly SAIFI";#N/A,#N/A,FALSE,"Yearly SAIFI";#N/A,#N/A,FALSE,"Monthly CAIDI";#N/A,#N/A,FALSE,"Yearly CAIDI";#N/A,#N/A,FALSE,"Monthly SAIDI";#N/A,#N/A,FALSE,"Yearly SAIDI";#N/A,#N/A,FALSE,"Monthly MAIFI";#N/A,#N/A,FALSE,"Yearly MAIFI";#N/A,#N/A,FALSE,"Monthly Cust &gt;=4 Int"}</definedName>
    <definedName name="dskdlss" localSheetId="14" hidden="1">{#N/A,#N/A,FALSE,"Monthly SAIFI";#N/A,#N/A,FALSE,"Yearly SAIFI";#N/A,#N/A,FALSE,"Monthly CAIDI";#N/A,#N/A,FALSE,"Yearly CAIDI";#N/A,#N/A,FALSE,"Monthly SAIDI";#N/A,#N/A,FALSE,"Yearly SAIDI";#N/A,#N/A,FALSE,"Monthly MAIFI";#N/A,#N/A,FALSE,"Yearly MAIFI";#N/A,#N/A,FALSE,"Monthly Cust &gt;=4 Int"}</definedName>
    <definedName name="dskdlss" localSheetId="17" hidden="1">{#N/A,#N/A,FALSE,"Monthly SAIFI";#N/A,#N/A,FALSE,"Yearly SAIFI";#N/A,#N/A,FALSE,"Monthly CAIDI";#N/A,#N/A,FALSE,"Yearly CAIDI";#N/A,#N/A,FALSE,"Monthly SAIDI";#N/A,#N/A,FALSE,"Yearly SAIDI";#N/A,#N/A,FALSE,"Monthly MAIFI";#N/A,#N/A,FALSE,"Yearly MAIFI";#N/A,#N/A,FALSE,"Monthly Cust &gt;=4 Int"}</definedName>
    <definedName name="dskdlss" hidden="1">{#N/A,#N/A,FALSE,"Monthly SAIFI";#N/A,#N/A,FALSE,"Yearly SAIFI";#N/A,#N/A,FALSE,"Monthly CAIDI";#N/A,#N/A,FALSE,"Yearly CAIDI";#N/A,#N/A,FALSE,"Monthly SAIDI";#N/A,#N/A,FALSE,"Yearly SAIDI";#N/A,#N/A,FALSE,"Monthly MAIFI";#N/A,#N/A,FALSE,"Yearly MAIFI";#N/A,#N/A,FALSE,"Monthly Cust &gt;=4 Int"}</definedName>
    <definedName name="DSM_Rate" localSheetId="17">#REF!</definedName>
    <definedName name="DSM_Rate">#REF!</definedName>
    <definedName name="DTAfedAMERICAS" localSheetId="17">#REF!</definedName>
    <definedName name="DTAfedAMERICAS">#REF!</definedName>
    <definedName name="DTAfedCROP" localSheetId="17">#REF!</definedName>
    <definedName name="DTAfedCROP">#REF!</definedName>
    <definedName name="DTAfedFINANCE">#REF!</definedName>
    <definedName name="DTAfedGARSTSEEDS">#REF!</definedName>
    <definedName name="DTAfedGBBC">#REF!</definedName>
    <definedName name="DTAfedINVESTMENT">#REF!</definedName>
    <definedName name="DTAfedSANDOZ">#REF!</definedName>
    <definedName name="DTAfedSBI">#REF!</definedName>
    <definedName name="DTAfedSCORP">#REF!</definedName>
    <definedName name="DTAfedSEEDS">#REF!</definedName>
    <definedName name="DTAfedTMRI">#REF!</definedName>
    <definedName name="DTAfedWILMINGTON">#REF!</definedName>
    <definedName name="DTAfedZAPH">#REF!</definedName>
    <definedName name="DTAstAMERICAS">#REF!</definedName>
    <definedName name="DTAstCROP">#REF!</definedName>
    <definedName name="DTAstFINANCE">#REF!</definedName>
    <definedName name="DTAstGBBC">#REF!</definedName>
    <definedName name="DTAstINVESTMENT">#REF!</definedName>
    <definedName name="DTAstSANDOZ">#REF!</definedName>
    <definedName name="DTAstSBI">#REF!</definedName>
    <definedName name="DTAstSCORP">#REF!</definedName>
    <definedName name="DTAstSEEDS">#REF!</definedName>
    <definedName name="DTAstTMRI">#REF!</definedName>
    <definedName name="DTAstWILMINGTON">#REF!</definedName>
    <definedName name="DTAstZAPH">#REF!</definedName>
    <definedName name="DTE_CONSOL">#REF!</definedName>
    <definedName name="DTE_Corporate_Allocation">#REF!</definedName>
    <definedName name="DTE_Eliminations">#REF!</definedName>
    <definedName name="DTE_Eliminations_YR_2005">'[55]Aday IS DECo &amp; Other'!#REF!</definedName>
    <definedName name="DTE_Eliminations_YR_2006">'[55]Aday IS DECo &amp; Other'!#REF!</definedName>
    <definedName name="DTE_Eliminations_YR_2007">'[55]Aday IS DECo &amp; Other'!#REF!</definedName>
    <definedName name="DTE_Eliminations_YR_2008">'[55]Aday IS DECo &amp; Other'!#REF!</definedName>
    <definedName name="DTE_Enterprises_Corporate" localSheetId="17">#REF!</definedName>
    <definedName name="DTE_Enterprises_Corporate">#REF!</definedName>
    <definedName name="DTE_Enterprises_Corporate_YR_2005" localSheetId="17">'[55]Aday IS DECo &amp; Other'!#REF!</definedName>
    <definedName name="DTE_Enterprises_Corporate_YR_2005">'[55]Aday IS DECo &amp; Other'!#REF!</definedName>
    <definedName name="DTE_Enterprises_Corporate_YR_2006" localSheetId="17">'[55]Aday IS DECo &amp; Other'!#REF!</definedName>
    <definedName name="DTE_Enterprises_Corporate_YR_2006">'[55]Aday IS DECo &amp; Other'!#REF!</definedName>
    <definedName name="DTE_Enterprises_Corporate_YR_2007">'[55]Aday IS DECo &amp; Other'!#REF!</definedName>
    <definedName name="DTE_Enterprises_Corporate_YR_2008">'[55]Aday IS DECo &amp; Other'!#REF!</definedName>
    <definedName name="DTE_Holding_Co." localSheetId="17">#REF!</definedName>
    <definedName name="DTE_Holding_Co.">#REF!</definedName>
    <definedName name="DTE_Holding_Co._YR_2005" localSheetId="17">'[55]Aday IS DECo &amp; Other'!#REF!</definedName>
    <definedName name="DTE_Holding_Co._YR_2005">'[55]Aday IS DECo &amp; Other'!#REF!</definedName>
    <definedName name="DTE_Holding_Co._YR_2006" localSheetId="17">'[55]Aday IS DECo &amp; Other'!#REF!</definedName>
    <definedName name="DTE_Holding_Co._YR_2006">'[55]Aday IS DECo &amp; Other'!#REF!</definedName>
    <definedName name="DTE_Holding_Co._YR_2007">'[55]Aday IS DECo &amp; Other'!#REF!</definedName>
    <definedName name="DTE_Holding_Co._YR_2008">'[55]Aday IS DECo &amp; Other'!#REF!</definedName>
    <definedName name="DTE_HOLDING_CO___ELIMS" localSheetId="17">#REF!</definedName>
    <definedName name="DTE_HOLDING_CO___ELIMS">#REF!</definedName>
    <definedName name="DTech2003" localSheetId="17">#REF!</definedName>
    <definedName name="DTech2003">#REF!</definedName>
    <definedName name="DTech2004" localSheetId="17">#REF!</definedName>
    <definedName name="DTech2004">#REF!</definedName>
    <definedName name="DTech2005">#REF!</definedName>
    <definedName name="DTech2006">#REF!</definedName>
    <definedName name="DTech2007">#REF!</definedName>
    <definedName name="DTech2008">#REF!</definedName>
    <definedName name="dy" localSheetId="9">[16]Print!$A$8</definedName>
    <definedName name="dy">[17]Print!$A$8</definedName>
    <definedName name="dyCR" localSheetId="9">[16]Print!$G$8</definedName>
    <definedName name="dyCR">[17]Print!$G$8</definedName>
    <definedName name="dyqre100" localSheetId="17">#REF!</definedName>
    <definedName name="dyqre100">#REF!</definedName>
    <definedName name="dyqre101" localSheetId="17">#REF!</definedName>
    <definedName name="dyqre101">#REF!</definedName>
    <definedName name="dyqre102" localSheetId="17">#REF!</definedName>
    <definedName name="dyqre102">#REF!</definedName>
    <definedName name="dyqre103">#REF!</definedName>
    <definedName name="dyqre90" localSheetId="9">[16]Model!$I$90</definedName>
    <definedName name="dyqre90">[17]Model!$I$90</definedName>
    <definedName name="dyqre91" localSheetId="9">[16]Model!$J$94</definedName>
    <definedName name="dyqre91">[17]Model!$J$94</definedName>
    <definedName name="dyqre92" localSheetId="9">[16]Model!$K$98</definedName>
    <definedName name="dyqre92">[17]Model!$K$98</definedName>
    <definedName name="dyqre93" localSheetId="9">[16]Model!$L$101</definedName>
    <definedName name="dyqre93">[17]Model!$L$101</definedName>
    <definedName name="dyqre94" localSheetId="9">[16]Model!$M$105</definedName>
    <definedName name="dyqre94">[17]Model!$M$105</definedName>
    <definedName name="dyqre95" localSheetId="9">[16]Model!$N$109</definedName>
    <definedName name="dyqre95">[17]Model!$N$109</definedName>
    <definedName name="dyqre96" localSheetId="9">[16]Model!$O$113</definedName>
    <definedName name="dyqre96">[17]Model!$O$113</definedName>
    <definedName name="dyqre97" localSheetId="9">[16]Model!$P$119</definedName>
    <definedName name="dyqre97">[17]Model!$P$119</definedName>
    <definedName name="dyqre98" localSheetId="9">[16]Model!$Q$123</definedName>
    <definedName name="dyqre98">[17]Model!$Q$123</definedName>
    <definedName name="dyqre99" localSheetId="17">#REF!</definedName>
    <definedName name="dyqre99">#REF!</definedName>
    <definedName name="dyQW" localSheetId="9">[16]Print!$C$8</definedName>
    <definedName name="dyQW">[17]Print!$C$8</definedName>
    <definedName name="dyS" localSheetId="9">[16]Print!$E$8</definedName>
    <definedName name="dyS">[17]Print!$E$8</definedName>
    <definedName name="e_sam1" localSheetId="17">#REF!</definedName>
    <definedName name="e_sam1">#REF!</definedName>
    <definedName name="ED_NON_REGULATED">'[99]#REF'!$AS$5:$AS$85</definedName>
    <definedName name="ED_NON_REGULATED_YR_2005">'[55]Aday IS DECo &amp; Other'!#REF!</definedName>
    <definedName name="ED_NON_REGULATED_YR_2006">'[55]Aday IS DECo &amp; Other'!#REF!</definedName>
    <definedName name="ED_NON_REGULATED_YR_2007">'[55]Aday IS DECo &amp; Other'!#REF!</definedName>
    <definedName name="ED_NON_REGULATED_YR_2008">'[55]Aday IS DECo &amp; Other'!#REF!</definedName>
    <definedName name="ED8_BIOFLORA_Print" localSheetId="17">#REF!</definedName>
    <definedName name="ED8_BIOFLORA_Print">#REF!</definedName>
    <definedName name="Edison_Development" localSheetId="17">#REF!</definedName>
    <definedName name="Edison_Development">#REF!</definedName>
    <definedName name="Edison_Development_YR_2005" localSheetId="17">'[55]Aday IS DECo &amp; Other'!#REF!</definedName>
    <definedName name="Edison_Development_YR_2005">'[55]Aday IS DECo &amp; Other'!#REF!</definedName>
    <definedName name="Edison_Development_YR_2006" localSheetId="17">'[55]Aday IS DECo &amp; Other'!#REF!</definedName>
    <definedName name="Edison_Development_YR_2006">'[55]Aday IS DECo &amp; Other'!#REF!</definedName>
    <definedName name="Edison_Development_YR_2007" localSheetId="17">'[55]Aday IS DECo &amp; Other'!#REF!</definedName>
    <definedName name="Edison_Development_YR_2007">'[55]Aday IS DECo &amp; Other'!#REF!</definedName>
    <definedName name="Edison_Development_YR_2008" localSheetId="17">'[55]Aday IS DECo &amp; Other'!#REF!</definedName>
    <definedName name="Edison_Development_YR_2008">'[55]Aday IS DECo &amp; Other'!#REF!</definedName>
    <definedName name="edred" localSheetId="21" hidden="1">{#N/A,#N/A,FALSE,"Monthly SAIFI";#N/A,#N/A,FALSE,"Yearly SAIFI";#N/A,#N/A,FALSE,"Monthly CAIDI";#N/A,#N/A,FALSE,"Yearly CAIDI";#N/A,#N/A,FALSE,"Monthly SAIDI";#N/A,#N/A,FALSE,"Yearly SAIDI";#N/A,#N/A,FALSE,"Monthly MAIFI";#N/A,#N/A,FALSE,"Yearly MAIFI";#N/A,#N/A,FALSE,"Monthly Cust &gt;=4 Int"}</definedName>
    <definedName name="edred" localSheetId="9" hidden="1">{#N/A,#N/A,FALSE,"Monthly SAIFI";#N/A,#N/A,FALSE,"Yearly SAIFI";#N/A,#N/A,FALSE,"Monthly CAIDI";#N/A,#N/A,FALSE,"Yearly CAIDI";#N/A,#N/A,FALSE,"Monthly SAIDI";#N/A,#N/A,FALSE,"Yearly SAIDI";#N/A,#N/A,FALSE,"Monthly MAIFI";#N/A,#N/A,FALSE,"Yearly MAIFI";#N/A,#N/A,FALSE,"Monthly Cust &gt;=4 Int"}</definedName>
    <definedName name="edred" localSheetId="15" hidden="1">{#N/A,#N/A,FALSE,"Monthly SAIFI";#N/A,#N/A,FALSE,"Yearly SAIFI";#N/A,#N/A,FALSE,"Monthly CAIDI";#N/A,#N/A,FALSE,"Yearly CAIDI";#N/A,#N/A,FALSE,"Monthly SAIDI";#N/A,#N/A,FALSE,"Yearly SAIDI";#N/A,#N/A,FALSE,"Monthly MAIFI";#N/A,#N/A,FALSE,"Yearly MAIFI";#N/A,#N/A,FALSE,"Monthly Cust &gt;=4 Int"}</definedName>
    <definedName name="edred" localSheetId="16" hidden="1">{#N/A,#N/A,FALSE,"Monthly SAIFI";#N/A,#N/A,FALSE,"Yearly SAIFI";#N/A,#N/A,FALSE,"Monthly CAIDI";#N/A,#N/A,FALSE,"Yearly CAIDI";#N/A,#N/A,FALSE,"Monthly SAIDI";#N/A,#N/A,FALSE,"Yearly SAIDI";#N/A,#N/A,FALSE,"Monthly MAIFI";#N/A,#N/A,FALSE,"Yearly MAIFI";#N/A,#N/A,FALSE,"Monthly Cust &gt;=4 Int"}</definedName>
    <definedName name="edred" localSheetId="14" hidden="1">{#N/A,#N/A,FALSE,"Monthly SAIFI";#N/A,#N/A,FALSE,"Yearly SAIFI";#N/A,#N/A,FALSE,"Monthly CAIDI";#N/A,#N/A,FALSE,"Yearly CAIDI";#N/A,#N/A,FALSE,"Monthly SAIDI";#N/A,#N/A,FALSE,"Yearly SAIDI";#N/A,#N/A,FALSE,"Monthly MAIFI";#N/A,#N/A,FALSE,"Yearly MAIFI";#N/A,#N/A,FALSE,"Monthly Cust &gt;=4 Int"}</definedName>
    <definedName name="edred" localSheetId="17" hidden="1">{#N/A,#N/A,FALSE,"Monthly SAIFI";#N/A,#N/A,FALSE,"Yearly SAIFI";#N/A,#N/A,FALSE,"Monthly CAIDI";#N/A,#N/A,FALSE,"Yearly CAIDI";#N/A,#N/A,FALSE,"Monthly SAIDI";#N/A,#N/A,FALSE,"Yearly SAIDI";#N/A,#N/A,FALSE,"Monthly MAIFI";#N/A,#N/A,FALSE,"Yearly MAIFI";#N/A,#N/A,FALSE,"Monthly Cust &gt;=4 Int"}</definedName>
    <definedName name="edred" hidden="1">{#N/A,#N/A,FALSE,"Monthly SAIFI";#N/A,#N/A,FALSE,"Yearly SAIFI";#N/A,#N/A,FALSE,"Monthly CAIDI";#N/A,#N/A,FALSE,"Yearly CAIDI";#N/A,#N/A,FALSE,"Monthly SAIDI";#N/A,#N/A,FALSE,"Yearly SAIDI";#N/A,#N/A,FALSE,"Monthly MAIFI";#N/A,#N/A,FALSE,"Yearly MAIFI";#N/A,#N/A,FALSE,"Monthly Cust &gt;=4 Int"}</definedName>
    <definedName name="eee">"V2001-12-31"</definedName>
    <definedName name="eeee" localSheetId="21" hidden="1">{#N/A,#N/A,FALSE,"O&amp;M by processes";#N/A,#N/A,FALSE,"Elec Act vs Bud";#N/A,#N/A,FALSE,"G&amp;A";#N/A,#N/A,FALSE,"BGS";#N/A,#N/A,FALSE,"Res Cost"}</definedName>
    <definedName name="eeee" localSheetId="9" hidden="1">{#N/A,#N/A,FALSE,"O&amp;M by processes";#N/A,#N/A,FALSE,"Elec Act vs Bud";#N/A,#N/A,FALSE,"G&amp;A";#N/A,#N/A,FALSE,"BGS";#N/A,#N/A,FALSE,"Res Cost"}</definedName>
    <definedName name="eeee" localSheetId="15" hidden="1">{#N/A,#N/A,FALSE,"O&amp;M by processes";#N/A,#N/A,FALSE,"Elec Act vs Bud";#N/A,#N/A,FALSE,"G&amp;A";#N/A,#N/A,FALSE,"BGS";#N/A,#N/A,FALSE,"Res Cost"}</definedName>
    <definedName name="eeee" localSheetId="16" hidden="1">{#N/A,#N/A,FALSE,"O&amp;M by processes";#N/A,#N/A,FALSE,"Elec Act vs Bud";#N/A,#N/A,FALSE,"G&amp;A";#N/A,#N/A,FALSE,"BGS";#N/A,#N/A,FALSE,"Res Cost"}</definedName>
    <definedName name="eeee" localSheetId="14" hidden="1">{#N/A,#N/A,FALSE,"O&amp;M by processes";#N/A,#N/A,FALSE,"Elec Act vs Bud";#N/A,#N/A,FALSE,"G&amp;A";#N/A,#N/A,FALSE,"BGS";#N/A,#N/A,FALSE,"Res Cost"}</definedName>
    <definedName name="eeee" localSheetId="17" hidden="1">{#N/A,#N/A,FALSE,"O&amp;M by processes";#N/A,#N/A,FALSE,"Elec Act vs Bud";#N/A,#N/A,FALSE,"G&amp;A";#N/A,#N/A,FALSE,"BGS";#N/A,#N/A,FALSE,"Res Cost"}</definedName>
    <definedName name="eeee" localSheetId="19" hidden="1">{#N/A,#N/A,FALSE,"O&amp;M by processes";#N/A,#N/A,FALSE,"Elec Act vs Bud";#N/A,#N/A,FALSE,"G&amp;A";#N/A,#N/A,FALSE,"BGS";#N/A,#N/A,FALSE,"Res Cost"}</definedName>
    <definedName name="eeee" localSheetId="20" hidden="1">{#N/A,#N/A,FALSE,"O&amp;M by processes";#N/A,#N/A,FALSE,"Elec Act vs Bud";#N/A,#N/A,FALSE,"G&amp;A";#N/A,#N/A,FALSE,"BGS";#N/A,#N/A,FALSE,"Res Cost"}</definedName>
    <definedName name="eeee" hidden="1">{#N/A,#N/A,FALSE,"O&amp;M by processes";#N/A,#N/A,FALSE,"Elec Act vs Bud";#N/A,#N/A,FALSE,"G&amp;A";#N/A,#N/A,FALSE,"BGS";#N/A,#N/A,FALSE,"Res Cost"}</definedName>
    <definedName name="EEI">'[41]C. Input'!$F$205</definedName>
    <definedName name="EFF_DATE">'[1]Header Data'!#REF!</definedName>
    <definedName name="EG_NON_REGULATED" localSheetId="17">#REF!</definedName>
    <definedName name="EG_NON_REGULATED">#REF!</definedName>
    <definedName name="EG_Non_Regulated_Growth_YR_2005" localSheetId="17">'[55]Aday IS EG Subs'!#REF!</definedName>
    <definedName name="EG_Non_Regulated_Growth_YR_2005">'[55]Aday IS EG Subs'!#REF!</definedName>
    <definedName name="EG_Non_Regulated_Growth_YR_2006" localSheetId="17">'[55]Aday IS EG Subs'!#REF!</definedName>
    <definedName name="EG_Non_Regulated_Growth_YR_2006">'[55]Aday IS EG Subs'!#REF!</definedName>
    <definedName name="EG_Non_Regulated_Growth_YR_2007" localSheetId="17">'[55]Aday IS EG Subs'!#REF!</definedName>
    <definedName name="EG_Non_Regulated_Growth_YR_2007">'[55]Aday IS EG Subs'!#REF!</definedName>
    <definedName name="EG_Non_Regulated_Growth_YR_2008" localSheetId="17">'[55]Aday IS EG Subs'!#REF!</definedName>
    <definedName name="EG_Non_Regulated_Growth_YR_2008">'[55]Aday IS EG Subs'!#REF!</definedName>
    <definedName name="EG_REGULATED" localSheetId="17">#REF!</definedName>
    <definedName name="EG_REGULATED">#REF!</definedName>
    <definedName name="EG_Regulated_Growth_YR_2003" localSheetId="17">#REF!</definedName>
    <definedName name="EG_Regulated_Growth_YR_2003">#REF!</definedName>
    <definedName name="EG_Regulated_Growth_YR_2004" localSheetId="17">#REF!</definedName>
    <definedName name="EG_Regulated_Growth_YR_2004">#REF!</definedName>
    <definedName name="EG_Regulated_Growth_YR_2005">#REF!</definedName>
    <definedName name="EG_Regulated_Growth_YR_2006">#REF!</definedName>
    <definedName name="EG_Regulated_Growth_YR_2007">#REF!</definedName>
    <definedName name="EG_Regulated_Growth_YR_2008">#REF!</definedName>
    <definedName name="EGR">#N/A</definedName>
    <definedName name="EGR1X">#REF!</definedName>
    <definedName name="EHPA2003" localSheetId="17">#REF!</definedName>
    <definedName name="EHPA2003">#REF!</definedName>
    <definedName name="EHPA2004" localSheetId="17">#REF!</definedName>
    <definedName name="EHPA2004">#REF!</definedName>
    <definedName name="EHPA2005">#REF!</definedName>
    <definedName name="EHPA2006">#REF!</definedName>
    <definedName name="EHPA2007">#REF!</definedName>
    <definedName name="EHPA2008">#REF!</definedName>
    <definedName name="EIGHT">#N/A</definedName>
    <definedName name="elec" localSheetId="17">#REF!</definedName>
    <definedName name="elec">#REF!</definedName>
    <definedName name="elec06" localSheetId="17">#REF!</definedName>
    <definedName name="elec06">#REF!</definedName>
    <definedName name="elec2" localSheetId="17">#REF!</definedName>
    <definedName name="elec2">#REF!</definedName>
    <definedName name="ELECTACT" localSheetId="9">'[3]Curr adj - depn basis diff'!#REF!</definedName>
    <definedName name="ELECTACT" localSheetId="17">'[4]Curr adj - depn basis diff'!#REF!</definedName>
    <definedName name="ELECTACT">'[4]Curr adj - depn basis diff'!#REF!</definedName>
    <definedName name="Electric_Power" localSheetId="17">#REF!</definedName>
    <definedName name="Electric_Power">#REF!</definedName>
    <definedName name="Electric_Power_YR_2005" localSheetId="17">'[55]Aday IS DECo &amp; Other'!#REF!</definedName>
    <definedName name="Electric_Power_YR_2005">'[55]Aday IS DECo &amp; Other'!#REF!</definedName>
    <definedName name="Electric_Power_YR_2006" localSheetId="17">'[55]Aday IS DECo &amp; Other'!#REF!</definedName>
    <definedName name="Electric_Power_YR_2006">'[55]Aday IS DECo &amp; Other'!#REF!</definedName>
    <definedName name="Electric_Power_YR_2007" localSheetId="17">'[55]Aday IS DECo &amp; Other'!#REF!</definedName>
    <definedName name="Electric_Power_YR_2007">'[55]Aday IS DECo &amp; Other'!#REF!</definedName>
    <definedName name="Electric_Power_YR_2008" localSheetId="17">'[55]Aday IS DECo &amp; Other'!#REF!</definedName>
    <definedName name="Electric_Power_YR_2008">'[55]Aday IS DECo &amp; Other'!#REF!</definedName>
    <definedName name="ELEVEN">#N/A</definedName>
    <definedName name="Elim" localSheetId="17">#REF!</definedName>
    <definedName name="Elim">#REF!</definedName>
    <definedName name="Elim_Yates_Center" localSheetId="17">#REF!</definedName>
    <definedName name="Elim_Yates_Center">#REF!</definedName>
    <definedName name="En_Svcs_Base_Overlay_YR_2005" localSheetId="17">'[55]Aday IS DECo &amp; Other'!#REF!</definedName>
    <definedName name="En_Svcs_Base_Overlay_YR_2005">'[55]Aday IS DECo &amp; Other'!#REF!</definedName>
    <definedName name="En_Svcs_Base_Overlay_YR_2006" localSheetId="17">'[55]Aday IS DECo &amp; Other'!#REF!</definedName>
    <definedName name="En_Svcs_Base_Overlay_YR_2006">'[55]Aday IS DECo &amp; Other'!#REF!</definedName>
    <definedName name="En_Svcs_Base_Overlay_YR_2007" localSheetId="17">'[55]Aday IS DECo &amp; Other'!#REF!</definedName>
    <definedName name="En_Svcs_Base_Overlay_YR_2007">'[55]Aday IS DECo &amp; Other'!#REF!</definedName>
    <definedName name="En_Svcs_Base_Overlay_YR_2008" localSheetId="17">'[55]Aday IS DECo &amp; Other'!#REF!</definedName>
    <definedName name="En_Svcs_Base_Overlay_YR_2008">'[55]Aday IS DECo &amp; Other'!#REF!</definedName>
    <definedName name="END" localSheetId="17">#REF!</definedName>
    <definedName name="END">#REF!</definedName>
    <definedName name="end_coal" localSheetId="9">'[58]Input Page'!#REF!</definedName>
    <definedName name="end_coal" localSheetId="17">'[59]Input Page'!#REF!</definedName>
    <definedName name="end_coal">'[59]Input Page'!#REF!</definedName>
    <definedName name="end_CWIP" localSheetId="9">'[58]Input Page'!#REF!</definedName>
    <definedName name="end_CWIP" localSheetId="17">'[59]Input Page'!#REF!</definedName>
    <definedName name="end_CWIP">'[59]Input Page'!#REF!</definedName>
    <definedName name="ENERGY" localSheetId="17">#REF!</definedName>
    <definedName name="ENERGY">#REF!</definedName>
    <definedName name="ENERGY_GAS_GROWTH_YR_2005" localSheetId="17">'[55]Aday IS EG Subs'!#REF!</definedName>
    <definedName name="ENERGY_GAS_GROWTH_YR_2005">'[55]Aday IS EG Subs'!#REF!</definedName>
    <definedName name="ENERGY_GAS_GROWTH_YR_2006" localSheetId="17">'[55]Aday IS EG Subs'!#REF!</definedName>
    <definedName name="ENERGY_GAS_GROWTH_YR_2006">'[55]Aday IS EG Subs'!#REF!</definedName>
    <definedName name="ENERGY_GAS_GROWTH_YR_2007" localSheetId="17">'[55]Aday IS EG Subs'!#REF!</definedName>
    <definedName name="ENERGY_GAS_GROWTH_YR_2007">'[55]Aday IS EG Subs'!#REF!</definedName>
    <definedName name="ENERGY_GAS_GROWTH_YR_2008">'[55]Aday IS EG Subs'!#REF!</definedName>
    <definedName name="ENERGY_GAS_NON_REGULATED_YR_2003">'[55]Aday IS DECo &amp; Other'!#REF!</definedName>
    <definedName name="ENERGY_GAS_NON_REGULATED_YR_2004">'[55]Aday IS DECo &amp; Other'!#REF!</definedName>
    <definedName name="ENERGY_GAS_NON_REGULATED_YR_2005">'[55]Aday IS DECo &amp; Other'!#REF!</definedName>
    <definedName name="ENERGY_GAS_NON_REGULATED_YR_2006">'[55]Aday IS DECo &amp; Other'!#REF!</definedName>
    <definedName name="ENERGY_GAS_NON_REGULATED_YR_2007">'[55]Aday IS DECo &amp; Other'!#REF!</definedName>
    <definedName name="ENERGY_GAS_NON_REGULATED_YR_2008">'[55]Aday IS DECo &amp; Other'!#REF!</definedName>
    <definedName name="Energy_Holdings_Purch_Acct" localSheetId="17">#REF!</definedName>
    <definedName name="Energy_Holdings_Purch_Acct">#REF!</definedName>
    <definedName name="Energy_Holdings_Purch_Acct_YR_2005" localSheetId="17">'[55]Aday IS DECo &amp; Other'!#REF!</definedName>
    <definedName name="Energy_Holdings_Purch_Acct_YR_2005">'[55]Aday IS DECo &amp; Other'!#REF!</definedName>
    <definedName name="Energy_Holdings_Purch_Acct_YR_2006" localSheetId="17">'[55]Aday IS DECo &amp; Other'!#REF!</definedName>
    <definedName name="Energy_Holdings_Purch_Acct_YR_2006">'[55]Aday IS DECo &amp; Other'!#REF!</definedName>
    <definedName name="Energy_Holdings_Purch_Acct_YR_2007">'[55]Aday IS DECo &amp; Other'!#REF!</definedName>
    <definedName name="Energy_Holdings_Purch_Acct_YR_2008">'[55]Aday IS DECo &amp; Other'!#REF!</definedName>
    <definedName name="Energy_Marketing" localSheetId="17">#REF!</definedName>
    <definedName name="Energy_Marketing">#REF!</definedName>
    <definedName name="Energy_Marketing_YR_2005" localSheetId="17">'[55]Aday IS DECo &amp; Other'!#REF!</definedName>
    <definedName name="Energy_Marketing_YR_2005">'[55]Aday IS DECo &amp; Other'!#REF!</definedName>
    <definedName name="Energy_Marketing_YR_2006" localSheetId="17">'[55]Aday IS DECo &amp; Other'!#REF!</definedName>
    <definedName name="Energy_Marketing_YR_2006">'[55]Aday IS DECo &amp; Other'!#REF!</definedName>
    <definedName name="Energy_Marketing_YR_2007">'[55]Aday IS DECo &amp; Other'!#REF!</definedName>
    <definedName name="Energy_Marketing_YR_2008">'[55]Aday IS DECo &amp; Other'!#REF!</definedName>
    <definedName name="Energy_Res_Inc." localSheetId="17">#REF!</definedName>
    <definedName name="Energy_Res_Inc.">#REF!</definedName>
    <definedName name="Energy_Res_Inc._YR_2005" localSheetId="17">'[55]Aday IS DECo &amp; Other'!#REF!</definedName>
    <definedName name="Energy_Res_Inc._YR_2005">'[55]Aday IS DECo &amp; Other'!#REF!</definedName>
    <definedName name="Energy_Res_Inc._YR_2006" localSheetId="17">'[55]Aday IS DECo &amp; Other'!#REF!</definedName>
    <definedName name="Energy_Res_Inc._YR_2006">'[55]Aday IS DECo &amp; Other'!#REF!</definedName>
    <definedName name="Energy_Res_Inc._YR_2007">'[55]Aday IS DECo &amp; Other'!#REF!</definedName>
    <definedName name="Energy_Res_Inc._YR_2008">'[55]Aday IS DECo &amp; Other'!#REF!</definedName>
    <definedName name="Energy_Resources__DEENE__Total" localSheetId="17">#REF!</definedName>
    <definedName name="Energy_Resources__DEENE__Total">#REF!</definedName>
    <definedName name="Energy_Services" localSheetId="17">#REF!</definedName>
    <definedName name="Energy_Services">#REF!</definedName>
    <definedName name="Energy_Services_Growth_YR_2003" localSheetId="17">#REF!</definedName>
    <definedName name="Energy_Services_Growth_YR_2003">#REF!</definedName>
    <definedName name="Energy_Services_Growth_YR_2004">#REF!</definedName>
    <definedName name="Energy_Services_Growth_YR_2005">#REF!</definedName>
    <definedName name="Energy_Services_Growth_YR_2006">#REF!</definedName>
    <definedName name="Energy_Services_Growth_YR_2007">#REF!</definedName>
    <definedName name="Energy_Services_Growth_YR_2008">#REF!</definedName>
    <definedName name="Energy_Services_YR_2005">'[55]Aday IS DECo &amp; Other'!#REF!</definedName>
    <definedName name="Energy_Services_YR_2006">'[55]Aday IS DECo &amp; Other'!#REF!</definedName>
    <definedName name="Energy_Services_YR_2007">'[55]Aday IS DECo &amp; Other'!#REF!</definedName>
    <definedName name="Energy_Services_YR_2008">'[55]Aday IS DECo &amp; Other'!#REF!</definedName>
    <definedName name="ENERGY_SUP">[91]FERCFACT!#REF!</definedName>
    <definedName name="Energy_Trading" localSheetId="9">#REF!</definedName>
    <definedName name="Energy_Trading" localSheetId="17">#REF!</definedName>
    <definedName name="Energy_Trading">#REF!</definedName>
    <definedName name="Energy_Trading_YR_2005" localSheetId="9">'[55]Aday IS DECo &amp; Other'!#REF!</definedName>
    <definedName name="Energy_Trading_YR_2005" localSheetId="17">'[55]Aday IS DECo &amp; Other'!#REF!</definedName>
    <definedName name="Energy_Trading_YR_2005">'[55]Aday IS DECo &amp; Other'!#REF!</definedName>
    <definedName name="Energy_Trading_YR_2006" localSheetId="9">'[55]Aday IS DECo &amp; Other'!#REF!</definedName>
    <definedName name="Energy_Trading_YR_2006" localSheetId="17">'[55]Aday IS DECo &amp; Other'!#REF!</definedName>
    <definedName name="Energy_Trading_YR_2006">'[55]Aday IS DECo &amp; Other'!#REF!</definedName>
    <definedName name="Energy_Trading_YR_2007">'[55]Aday IS DECo &amp; Other'!#REF!</definedName>
    <definedName name="Energy_Trading_YR_2008">'[55]Aday IS DECo &amp; Other'!#REF!</definedName>
    <definedName name="ENERGY1">#N/A</definedName>
    <definedName name="eng_design" localSheetId="9">'[44]Input Page'!$G$17</definedName>
    <definedName name="eng_design">'[45]Input Page'!$G$17</definedName>
    <definedName name="Entities" localSheetId="9">[37]Entities!$1:$1048576</definedName>
    <definedName name="Entities">[38]Entities!$1:$1048576</definedName>
    <definedName name="ENTITY" localSheetId="9">[89]Settings!$F$17</definedName>
    <definedName name="ENTITY">[90]Settings!$F$17</definedName>
    <definedName name="ENVIRONMENTAL" localSheetId="9">#REF!</definedName>
    <definedName name="ENVIRONMENTAL" localSheetId="17">#REF!</definedName>
    <definedName name="ENVIRONMENTAL">#REF!</definedName>
    <definedName name="EPRI">'[41]C. Input'!$F$203</definedName>
    <definedName name="Equity__Earnings__Losses_of_Consol_Subs" localSheetId="17">#REF!</definedName>
    <definedName name="Equity__Earnings__Losses_of_Consol_Subs">#REF!</definedName>
    <definedName name="Equity__Earnings__Losses_of_Unconsol_Subs" localSheetId="17">#REF!</definedName>
    <definedName name="Equity__Earnings__Losses_of_Unconsol_Subs">#REF!</definedName>
    <definedName name="Equity_Earnings_CPM" localSheetId="17">#REF!</definedName>
    <definedName name="Equity_Earnings_CPM">#REF!</definedName>
    <definedName name="Equity_in_Earnings_of_Subs">#REF!</definedName>
    <definedName name="Equity_Infusion__Dividend____Automatic_Calc">#REF!</definedName>
    <definedName name="Equity_Infusion__Dividend____Manual_Input">#REF!</definedName>
    <definedName name="Equity_Issue__Dividend_Retained_Earnings">#REF!</definedName>
    <definedName name="Equity_Issue_CPM">#REF!</definedName>
    <definedName name="Equity_Linked_Debt_Securities">#REF!</definedName>
    <definedName name="Equity_Linked_Financing_CPM">#REF!</definedName>
    <definedName name="Equity_Linked_Securities_CPM">#REF!</definedName>
    <definedName name="ER_Eliminations">#REF!</definedName>
    <definedName name="ER_Eliminations_YR_2005">'[55]Aday IS DECo &amp; Other'!#REF!</definedName>
    <definedName name="ER_Eliminations_YR_2006">'[55]Aday IS DECo &amp; Other'!#REF!</definedName>
    <definedName name="ER_Eliminations_YR_2007">'[55]Aday IS DECo &amp; Other'!#REF!</definedName>
    <definedName name="ER_Eliminations_YR_2008">'[55]Aday IS DECo &amp; Other'!#REF!</definedName>
    <definedName name="ER_NON_REGULATED" localSheetId="17">#REF!</definedName>
    <definedName name="ER_NON_REGULATED">#REF!</definedName>
    <definedName name="ER_Non_Regulated_Growth_YR_2005" localSheetId="17">'[55]Aday IS DECo &amp; Other'!#REF!</definedName>
    <definedName name="ER_Non_Regulated_Growth_YR_2005">'[55]Aday IS DECo &amp; Other'!#REF!</definedName>
    <definedName name="ER_Non_Regulated_Growth_YR_2006" localSheetId="17">'[55]Aday IS DECo &amp; Other'!#REF!</definedName>
    <definedName name="ER_Non_Regulated_Growth_YR_2006">'[55]Aday IS DECo &amp; Other'!#REF!</definedName>
    <definedName name="ER_Non_Regulated_Growth_YR_2007">'[55]Aday IS DECo &amp; Other'!#REF!</definedName>
    <definedName name="ER_Non_Regulated_Growth_YR_2008">'[55]Aday IS DECo &amp; Other'!#REF!</definedName>
    <definedName name="ER_Non_Regulated_Support" localSheetId="17">#REF!</definedName>
    <definedName name="ER_Non_Regulated_Support">#REF!</definedName>
    <definedName name="ER_Non_Regulated_Support_YR_2005" localSheetId="17">'[55]Aday IS DECo &amp; Other'!#REF!</definedName>
    <definedName name="ER_Non_Regulated_Support_YR_2005">'[55]Aday IS DECo &amp; Other'!#REF!</definedName>
    <definedName name="ER_Non_Regulated_Support_YR_2006" localSheetId="17">'[55]Aday IS DECo &amp; Other'!#REF!</definedName>
    <definedName name="ER_Non_Regulated_Support_YR_2006">'[55]Aday IS DECo &amp; Other'!#REF!</definedName>
    <definedName name="ER_Non_Regulated_Support_YR_2007">'[55]Aday IS DECo &amp; Other'!#REF!</definedName>
    <definedName name="ER_Non_Regulated_Support_YR_2008">'[55]Aday IS DECo &amp; Other'!#REF!</definedName>
    <definedName name="ER_Non_Regulated_YR_2005">'[55]Aday IS DECo &amp; Other'!#REF!</definedName>
    <definedName name="ER_Non_Regulated_YR_2006">'[55]Aday IS DECo &amp; Other'!#REF!</definedName>
    <definedName name="ER_Non_Regulated_YR_2007">'[55]Aday IS DECo &amp; Other'!#REF!</definedName>
    <definedName name="ER_Non_Regulated_YR_2008">'[55]Aday IS DECo &amp; Other'!#REF!</definedName>
    <definedName name="EROA">[74]Inputs!$B$3</definedName>
    <definedName name="ERROR" localSheetId="17">#REF!</definedName>
    <definedName name="ERROR">#REF!</definedName>
    <definedName name="ESPYMT" localSheetId="17">#REF!</definedName>
    <definedName name="ESPYMT">#REF!</definedName>
    <definedName name="EssOptions">"1100000000130100_11-          00"</definedName>
    <definedName name="EST_2005" localSheetId="17">#REF!</definedName>
    <definedName name="EST_2005">#REF!</definedName>
    <definedName name="EST_BY_ACCT">#REF!</definedName>
    <definedName name="ETR" localSheetId="17">#REF!</definedName>
    <definedName name="ETR">#REF!</definedName>
    <definedName name="EV__LASTREFTIME__" localSheetId="21" hidden="1">39826.8319444444</definedName>
    <definedName name="EV__LASTREFTIME__" localSheetId="15" hidden="1">39826.8319444444</definedName>
    <definedName name="EV__LASTREFTIME__" localSheetId="14" hidden="1">39826.8319444444</definedName>
    <definedName name="EV__LASTREFTIME__" localSheetId="19" hidden="1">39826.8319444444</definedName>
    <definedName name="EV__LASTREFTIME__" localSheetId="20" hidden="1">39826.8319444444</definedName>
    <definedName name="EV__LASTREFTIME__">39773.6430324074</definedName>
    <definedName name="exclude_cap" localSheetId="9">'[58]Input Page'!#REF!</definedName>
    <definedName name="exclude_cap" localSheetId="17">'[59]Input Page'!#REF!</definedName>
    <definedName name="exclude_cap">'[59]Input Page'!#REF!</definedName>
    <definedName name="Expl___Prod_Growth_YR_2003" localSheetId="17">#REF!</definedName>
    <definedName name="Expl___Prod_Growth_YR_2003">#REF!</definedName>
    <definedName name="Expl___Prod_Growth_YR_2004" localSheetId="17">#REF!</definedName>
    <definedName name="Expl___Prod_Growth_YR_2004">#REF!</definedName>
    <definedName name="Expl___Prod_Growth_YR_2005" localSheetId="17">#REF!</definedName>
    <definedName name="Expl___Prod_Growth_YR_2005">#REF!</definedName>
    <definedName name="Expl___Prod_Growth_YR_2006">#REF!</definedName>
    <definedName name="Expl___Prod_Growth_YR_2007">#REF!</definedName>
    <definedName name="Expl___Prod_Growth_YR_2008">#REF!</definedName>
    <definedName name="External_Customer__less_doubtful_accts">#REF!</definedName>
    <definedName name="External_Interest_Expense">#REF!</definedName>
    <definedName name="f" localSheetId="21" hidden="1">{#N/A,#N/A,FALSE,"Monthly SAIFI";#N/A,#N/A,FALSE,"Yearly SAIFI";#N/A,#N/A,FALSE,"Monthly CAIDI";#N/A,#N/A,FALSE,"Yearly CAIDI";#N/A,#N/A,FALSE,"Monthly SAIDI";#N/A,#N/A,FALSE,"Yearly SAIDI";#N/A,#N/A,FALSE,"Monthly MAIFI";#N/A,#N/A,FALSE,"Yearly MAIFI";#N/A,#N/A,FALSE,"Monthly Cust &gt;=4 Int"}</definedName>
    <definedName name="f" localSheetId="9" hidden="1">{#N/A,#N/A,FALSE,"Monthly SAIFI";#N/A,#N/A,FALSE,"Yearly SAIFI";#N/A,#N/A,FALSE,"Monthly CAIDI";#N/A,#N/A,FALSE,"Yearly CAIDI";#N/A,#N/A,FALSE,"Monthly SAIDI";#N/A,#N/A,FALSE,"Yearly SAIDI";#N/A,#N/A,FALSE,"Monthly MAIFI";#N/A,#N/A,FALSE,"Yearly MAIFI";#N/A,#N/A,FALSE,"Monthly Cust &gt;=4 Int"}</definedName>
    <definedName name="f" localSheetId="15" hidden="1">{#N/A,#N/A,FALSE,"Monthly SAIFI";#N/A,#N/A,FALSE,"Yearly SAIFI";#N/A,#N/A,FALSE,"Monthly CAIDI";#N/A,#N/A,FALSE,"Yearly CAIDI";#N/A,#N/A,FALSE,"Monthly SAIDI";#N/A,#N/A,FALSE,"Yearly SAIDI";#N/A,#N/A,FALSE,"Monthly MAIFI";#N/A,#N/A,FALSE,"Yearly MAIFI";#N/A,#N/A,FALSE,"Monthly Cust &gt;=4 Int"}</definedName>
    <definedName name="f" localSheetId="16" hidden="1">{#N/A,#N/A,FALSE,"Monthly SAIFI";#N/A,#N/A,FALSE,"Yearly SAIFI";#N/A,#N/A,FALSE,"Monthly CAIDI";#N/A,#N/A,FALSE,"Yearly CAIDI";#N/A,#N/A,FALSE,"Monthly SAIDI";#N/A,#N/A,FALSE,"Yearly SAIDI";#N/A,#N/A,FALSE,"Monthly MAIFI";#N/A,#N/A,FALSE,"Yearly MAIFI";#N/A,#N/A,FALSE,"Monthly Cust &gt;=4 Int"}</definedName>
    <definedName name="f" localSheetId="14" hidden="1">{#N/A,#N/A,FALSE,"Monthly SAIFI";#N/A,#N/A,FALSE,"Yearly SAIFI";#N/A,#N/A,FALSE,"Monthly CAIDI";#N/A,#N/A,FALSE,"Yearly CAIDI";#N/A,#N/A,FALSE,"Monthly SAIDI";#N/A,#N/A,FALSE,"Yearly SAIDI";#N/A,#N/A,FALSE,"Monthly MAIFI";#N/A,#N/A,FALSE,"Yearly MAIFI";#N/A,#N/A,FALSE,"Monthly Cust &gt;=4 Int"}</definedName>
    <definedName name="f" localSheetId="17" hidden="1">{#N/A,#N/A,FALSE,"Monthly SAIFI";#N/A,#N/A,FALSE,"Yearly SAIFI";#N/A,#N/A,FALSE,"Monthly CAIDI";#N/A,#N/A,FALSE,"Yearly CAIDI";#N/A,#N/A,FALSE,"Monthly SAIDI";#N/A,#N/A,FALSE,"Yearly SAIDI";#N/A,#N/A,FALSE,"Monthly MAIFI";#N/A,#N/A,FALSE,"Yearly MAIFI";#N/A,#N/A,FALSE,"Monthly Cust &gt;=4 Int"}</definedName>
    <definedName name="f" hidden="1">{#N/A,#N/A,FALSE,"Monthly SAIFI";#N/A,#N/A,FALSE,"Yearly SAIFI";#N/A,#N/A,FALSE,"Monthly CAIDI";#N/A,#N/A,FALSE,"Yearly CAIDI";#N/A,#N/A,FALSE,"Monthly SAIDI";#N/A,#N/A,FALSE,"Yearly SAIDI";#N/A,#N/A,FALSE,"Monthly MAIFI";#N/A,#N/A,FALSE,"Yearly MAIFI";#N/A,#N/A,FALSE,"Monthly Cust &gt;=4 Int"}</definedName>
    <definedName name="f1_respondent_id" localSheetId="17">#REF!</definedName>
    <definedName name="f1_respondent_id">#REF!</definedName>
    <definedName name="FA">'3a - Shared Revenues'!$E$56</definedName>
    <definedName name="FACE" localSheetId="9">#REF!</definedName>
    <definedName name="FACE" localSheetId="17">#REF!</definedName>
    <definedName name="FACE">#REF!</definedName>
    <definedName name="Facilities">1700</definedName>
    <definedName name="FACTOR_.75" localSheetId="9">'[16]Macro Tables'!$C$27</definedName>
    <definedName name="FACTOR_.75">'[17]Macro Tables'!$C$27</definedName>
    <definedName name="FACTOR_.80" localSheetId="9">'[16]Macro Tables'!$C$28</definedName>
    <definedName name="FACTOR_.80">'[17]Macro Tables'!$C$28</definedName>
    <definedName name="FACTOR_.85" localSheetId="9">'[16]Macro Tables'!$C$29</definedName>
    <definedName name="FACTOR_.85">'[17]Macro Tables'!$C$29</definedName>
    <definedName name="FACTOR_.90" localSheetId="9">'[16]Macro Tables'!$C$30</definedName>
    <definedName name="FACTOR_.90">'[17]Macro Tables'!$C$30</definedName>
    <definedName name="FACTOR_.95" localSheetId="9">'[16]Macro Tables'!$C$31</definedName>
    <definedName name="FACTOR_.95">'[17]Macro Tables'!$C$31</definedName>
    <definedName name="FACTOR_1" localSheetId="9">'[16]Macro Tables'!$C$32</definedName>
    <definedName name="FACTOR_1">'[17]Macro Tables'!$C$32</definedName>
    <definedName name="FACTOR_1.05" localSheetId="9">'[16]Macro Tables'!$C$33</definedName>
    <definedName name="FACTOR_1.05">'[17]Macro Tables'!$C$33</definedName>
    <definedName name="FACTOR_1.1" localSheetId="9">'[16]Macro Tables'!$C$34</definedName>
    <definedName name="FACTOR_1.1">'[17]Macro Tables'!$C$34</definedName>
    <definedName name="FACTOR_1.15" localSheetId="9">'[16]Macro Tables'!$C$35</definedName>
    <definedName name="FACTOR_1.15">'[17]Macro Tables'!$C$35</definedName>
    <definedName name="FACTOR_1.2" localSheetId="9">'[16]Macro Tables'!$C$36</definedName>
    <definedName name="FACTOR_1.2">'[17]Macro Tables'!$C$36</definedName>
    <definedName name="FACTOR_1.25" localSheetId="9">'[16]Macro Tables'!$C$37</definedName>
    <definedName name="FACTOR_1.25">'[17]Macro Tables'!$C$37</definedName>
    <definedName name="FACTOR_NAME" localSheetId="9">'[16]Macro Tables'!$C$22</definedName>
    <definedName name="FACTOR_NAME">'[17]Macro Tables'!$C$22</definedName>
    <definedName name="FACTOR_TABLE" localSheetId="9">'[16]Macro Tables'!$B$27:$C$37</definedName>
    <definedName name="FACTOR_TABLE">'[17]Macro Tables'!$B$27:$C$37</definedName>
    <definedName name="FACTOR_VALUE" localSheetId="9">'[16]Macro Tables'!$C$23</definedName>
    <definedName name="FACTOR_VALUE">'[17]Macro Tables'!$C$23</definedName>
    <definedName name="FACTORS" localSheetId="17">#REF!</definedName>
    <definedName name="FACTORS">#REF!</definedName>
    <definedName name="FACTRS" localSheetId="17">#REF!</definedName>
    <definedName name="FACTRS">#REF!</definedName>
    <definedName name="FAS109YTD" localSheetId="9">[35]December!#REF!</definedName>
    <definedName name="FAS109YTD" localSheetId="17">[36]December!#REF!</definedName>
    <definedName name="FAS109YTD">[36]December!#REF!</definedName>
    <definedName name="FB_CUSTOMERS" localSheetId="17">#REF!</definedName>
    <definedName name="FB_CUSTOMERS">#REF!</definedName>
    <definedName name="FB_LINES" localSheetId="17">#REF!</definedName>
    <definedName name="FB_LINES">#REF!</definedName>
    <definedName name="fbp100d" localSheetId="17">#REF!</definedName>
    <definedName name="fbp100d">#REF!</definedName>
    <definedName name="fbp100n">#REF!</definedName>
    <definedName name="fbp101d">#REF!</definedName>
    <definedName name="fbp101n">#REF!</definedName>
    <definedName name="fbp102d">#REF!</definedName>
    <definedName name="fbp102n">#REF!</definedName>
    <definedName name="fbp103d">#REF!</definedName>
    <definedName name="fbp103n">#REF!</definedName>
    <definedName name="fbp94d">#REF!</definedName>
    <definedName name="fbp94n">#REF!</definedName>
    <definedName name="fbp95d">#REF!</definedName>
    <definedName name="fbp95n">#REF!</definedName>
    <definedName name="fbp96d">#REF!</definedName>
    <definedName name="fbp96n">#REF!</definedName>
    <definedName name="fbp97d">#REF!</definedName>
    <definedName name="fbp97n">#REF!</definedName>
    <definedName name="fbp98d">#REF!</definedName>
    <definedName name="fbp98n">#REF!</definedName>
    <definedName name="fbp99d">#REF!</definedName>
    <definedName name="fbp99n">#REF!</definedName>
    <definedName name="FDSDFSF" localSheetId="21" hidden="1">{#N/A,#N/A,FALSE,"Monthly SAIFI";#N/A,#N/A,FALSE,"Yearly SAIFI";#N/A,#N/A,FALSE,"Monthly CAIDI";#N/A,#N/A,FALSE,"Yearly CAIDI";#N/A,#N/A,FALSE,"Monthly SAIDI";#N/A,#N/A,FALSE,"Yearly SAIDI";#N/A,#N/A,FALSE,"Monthly MAIFI";#N/A,#N/A,FALSE,"Yearly MAIFI";#N/A,#N/A,FALSE,"Monthly Cust &gt;=4 Int"}</definedName>
    <definedName name="FDSDFSF" localSheetId="9" hidden="1">{#N/A,#N/A,FALSE,"Monthly SAIFI";#N/A,#N/A,FALSE,"Yearly SAIFI";#N/A,#N/A,FALSE,"Monthly CAIDI";#N/A,#N/A,FALSE,"Yearly CAIDI";#N/A,#N/A,FALSE,"Monthly SAIDI";#N/A,#N/A,FALSE,"Yearly SAIDI";#N/A,#N/A,FALSE,"Monthly MAIFI";#N/A,#N/A,FALSE,"Yearly MAIFI";#N/A,#N/A,FALSE,"Monthly Cust &gt;=4 Int"}</definedName>
    <definedName name="FDSDFSF" localSheetId="15" hidden="1">{#N/A,#N/A,FALSE,"Monthly SAIFI";#N/A,#N/A,FALSE,"Yearly SAIFI";#N/A,#N/A,FALSE,"Monthly CAIDI";#N/A,#N/A,FALSE,"Yearly CAIDI";#N/A,#N/A,FALSE,"Monthly SAIDI";#N/A,#N/A,FALSE,"Yearly SAIDI";#N/A,#N/A,FALSE,"Monthly MAIFI";#N/A,#N/A,FALSE,"Yearly MAIFI";#N/A,#N/A,FALSE,"Monthly Cust &gt;=4 Int"}</definedName>
    <definedName name="FDSDFSF" localSheetId="16" hidden="1">{#N/A,#N/A,FALSE,"Monthly SAIFI";#N/A,#N/A,FALSE,"Yearly SAIFI";#N/A,#N/A,FALSE,"Monthly CAIDI";#N/A,#N/A,FALSE,"Yearly CAIDI";#N/A,#N/A,FALSE,"Monthly SAIDI";#N/A,#N/A,FALSE,"Yearly SAIDI";#N/A,#N/A,FALSE,"Monthly MAIFI";#N/A,#N/A,FALSE,"Yearly MAIFI";#N/A,#N/A,FALSE,"Monthly Cust &gt;=4 Int"}</definedName>
    <definedName name="FDSDFSF" localSheetId="14" hidden="1">{#N/A,#N/A,FALSE,"Monthly SAIFI";#N/A,#N/A,FALSE,"Yearly SAIFI";#N/A,#N/A,FALSE,"Monthly CAIDI";#N/A,#N/A,FALSE,"Yearly CAIDI";#N/A,#N/A,FALSE,"Monthly SAIDI";#N/A,#N/A,FALSE,"Yearly SAIDI";#N/A,#N/A,FALSE,"Monthly MAIFI";#N/A,#N/A,FALSE,"Yearly MAIFI";#N/A,#N/A,FALSE,"Monthly Cust &gt;=4 Int"}</definedName>
    <definedName name="FDSDFSF" localSheetId="17" hidden="1">{#N/A,#N/A,FALSE,"Monthly SAIFI";#N/A,#N/A,FALSE,"Yearly SAIFI";#N/A,#N/A,FALSE,"Monthly CAIDI";#N/A,#N/A,FALSE,"Yearly CAIDI";#N/A,#N/A,FALSE,"Monthly SAIDI";#N/A,#N/A,FALSE,"Yearly SAIDI";#N/A,#N/A,FALSE,"Monthly MAIFI";#N/A,#N/A,FALSE,"Yearly MAIFI";#N/A,#N/A,FALSE,"Monthly Cust &gt;=4 Int"}</definedName>
    <definedName name="FDSDFSF" hidden="1">{#N/A,#N/A,FALSE,"Monthly SAIFI";#N/A,#N/A,FALSE,"Yearly SAIFI";#N/A,#N/A,FALSE,"Monthly CAIDI";#N/A,#N/A,FALSE,"Yearly CAIDI";#N/A,#N/A,FALSE,"Monthly SAIDI";#N/A,#N/A,FALSE,"Yearly SAIDI";#N/A,#N/A,FALSE,"Monthly MAIFI";#N/A,#N/A,FALSE,"Yearly MAIFI";#N/A,#N/A,FALSE,"Monthly Cust &gt;=4 Int"}</definedName>
    <definedName name="FEB" localSheetId="17">#REF!</definedName>
    <definedName name="FEB">#REF!</definedName>
    <definedName name="FEB00" localSheetId="21" hidden="1">{#N/A,#N/A,FALSE,"ARREC"}</definedName>
    <definedName name="FEB00" localSheetId="9" hidden="1">{#N/A,#N/A,FALSE,"ARREC"}</definedName>
    <definedName name="FEB00" localSheetId="15" hidden="1">{#N/A,#N/A,FALSE,"ARREC"}</definedName>
    <definedName name="FEB00" localSheetId="16" hidden="1">{#N/A,#N/A,FALSE,"ARREC"}</definedName>
    <definedName name="FEB00" localSheetId="14" hidden="1">{#N/A,#N/A,FALSE,"ARREC"}</definedName>
    <definedName name="FEB00" localSheetId="17" hidden="1">{#N/A,#N/A,FALSE,"ARREC"}</definedName>
    <definedName name="FEB00" hidden="1">{#N/A,#N/A,FALSE,"ARREC"}</definedName>
    <definedName name="FED" localSheetId="17">#REF!</definedName>
    <definedName name="FED">#REF!</definedName>
    <definedName name="fed_inc_tax" localSheetId="9">'[58]Input Page'!$E$13</definedName>
    <definedName name="fed_inc_tax">'[59]Input Page'!$E$13</definedName>
    <definedName name="FEDCUME">[30]DEPR96!#REF!</definedName>
    <definedName name="FEDCURR">[30]DEPR96!#REF!</definedName>
    <definedName name="FEDDEFERREDTAX" localSheetId="17">#REF!</definedName>
    <definedName name="FEDDEFERREDTAX">#REF!</definedName>
    <definedName name="Federal___Other_Inc_Tax_CPM" localSheetId="17">#REF!</definedName>
    <definedName name="Federal___Other_Inc_Tax_CPM">#REF!</definedName>
    <definedName name="FEDLIFE" localSheetId="17">[30]DEPR96!#REF!</definedName>
    <definedName name="FEDLIFE">[30]DEPR96!#REF!</definedName>
    <definedName name="FEDMETH" localSheetId="17">[30]DEPR96!#REF!</definedName>
    <definedName name="FEDMETH">[30]DEPR96!#REF!</definedName>
    <definedName name="FEDNO">[30]DEPR96!#REF!</definedName>
    <definedName name="FEDRATE">[30]DEPR96!#REF!</definedName>
    <definedName name="FEDYR">[30]DEPR96!#REF!</definedName>
    <definedName name="FEDYRNO">[30]DEPR96!#REF!</definedName>
    <definedName name="ff" localSheetId="21" hidden="1">{#N/A,#N/A,FALSE,"Monthly SAIFI";#N/A,#N/A,FALSE,"Yearly SAIFI";#N/A,#N/A,FALSE,"Monthly CAIDI";#N/A,#N/A,FALSE,"Yearly CAIDI";#N/A,#N/A,FALSE,"Monthly SAIDI";#N/A,#N/A,FALSE,"Yearly SAIDI";#N/A,#N/A,FALSE,"Monthly MAIFI";#N/A,#N/A,FALSE,"Yearly MAIFI";#N/A,#N/A,FALSE,"Monthly Cust &gt;=4 Int"}</definedName>
    <definedName name="ff" localSheetId="9" hidden="1">{#N/A,#N/A,FALSE,"Monthly SAIFI";#N/A,#N/A,FALSE,"Yearly SAIFI";#N/A,#N/A,FALSE,"Monthly CAIDI";#N/A,#N/A,FALSE,"Yearly CAIDI";#N/A,#N/A,FALSE,"Monthly SAIDI";#N/A,#N/A,FALSE,"Yearly SAIDI";#N/A,#N/A,FALSE,"Monthly MAIFI";#N/A,#N/A,FALSE,"Yearly MAIFI";#N/A,#N/A,FALSE,"Monthly Cust &gt;=4 Int"}</definedName>
    <definedName name="ff" localSheetId="15" hidden="1">{#N/A,#N/A,FALSE,"Monthly SAIFI";#N/A,#N/A,FALSE,"Yearly SAIFI";#N/A,#N/A,FALSE,"Monthly CAIDI";#N/A,#N/A,FALSE,"Yearly CAIDI";#N/A,#N/A,FALSE,"Monthly SAIDI";#N/A,#N/A,FALSE,"Yearly SAIDI";#N/A,#N/A,FALSE,"Monthly MAIFI";#N/A,#N/A,FALSE,"Yearly MAIFI";#N/A,#N/A,FALSE,"Monthly Cust &gt;=4 Int"}</definedName>
    <definedName name="ff" localSheetId="16" hidden="1">{#N/A,#N/A,FALSE,"Monthly SAIFI";#N/A,#N/A,FALSE,"Yearly SAIFI";#N/A,#N/A,FALSE,"Monthly CAIDI";#N/A,#N/A,FALSE,"Yearly CAIDI";#N/A,#N/A,FALSE,"Monthly SAIDI";#N/A,#N/A,FALSE,"Yearly SAIDI";#N/A,#N/A,FALSE,"Monthly MAIFI";#N/A,#N/A,FALSE,"Yearly MAIFI";#N/A,#N/A,FALSE,"Monthly Cust &gt;=4 Int"}</definedName>
    <definedName name="ff" localSheetId="14" hidden="1">{#N/A,#N/A,FALSE,"Monthly SAIFI";#N/A,#N/A,FALSE,"Yearly SAIFI";#N/A,#N/A,FALSE,"Monthly CAIDI";#N/A,#N/A,FALSE,"Yearly CAIDI";#N/A,#N/A,FALSE,"Monthly SAIDI";#N/A,#N/A,FALSE,"Yearly SAIDI";#N/A,#N/A,FALSE,"Monthly MAIFI";#N/A,#N/A,FALSE,"Yearly MAIFI";#N/A,#N/A,FALSE,"Monthly Cust &gt;=4 Int"}</definedName>
    <definedName name="ff" localSheetId="17" hidden="1">{#N/A,#N/A,FALSE,"Monthly SAIFI";#N/A,#N/A,FALSE,"Yearly SAIFI";#N/A,#N/A,FALSE,"Monthly CAIDI";#N/A,#N/A,FALSE,"Yearly CAIDI";#N/A,#N/A,FALSE,"Monthly SAIDI";#N/A,#N/A,FALSE,"Yearly SAIDI";#N/A,#N/A,FALSE,"Monthly MAIFI";#N/A,#N/A,FALSE,"Yearly MAIFI";#N/A,#N/A,FALSE,"Monthly Cust &gt;=4 Int"}</definedName>
    <definedName name="ff" hidden="1">{#N/A,#N/A,FALSE,"Monthly SAIFI";#N/A,#N/A,FALSE,"Yearly SAIFI";#N/A,#N/A,FALSE,"Monthly CAIDI";#N/A,#N/A,FALSE,"Yearly CAIDI";#N/A,#N/A,FALSE,"Monthly SAIDI";#N/A,#N/A,FALSE,"Yearly SAIDI";#N/A,#N/A,FALSE,"Monthly MAIFI";#N/A,#N/A,FALSE,"Yearly MAIFI";#N/A,#N/A,FALSE,"Monthly Cust &gt;=4 Int"}</definedName>
    <definedName name="FF1_INPUT">'[47]FERC Form 1 data'!$B$7:$L$89</definedName>
    <definedName name="FF1_INPUT_columns">'[47]FERC Form 1 data'!$B$6:$L$6</definedName>
    <definedName name="fff" localSheetId="21" hidden="1">{#N/A,#N/A,FALSE,"Monthly SAIFI";#N/A,#N/A,FALSE,"Yearly SAIFI";#N/A,#N/A,FALSE,"Monthly CAIDI";#N/A,#N/A,FALSE,"Yearly CAIDI";#N/A,#N/A,FALSE,"Monthly SAIDI";#N/A,#N/A,FALSE,"Yearly SAIDI";#N/A,#N/A,FALSE,"Monthly MAIFI";#N/A,#N/A,FALSE,"Yearly MAIFI";#N/A,#N/A,FALSE,"Monthly Cust &gt;=4 Int"}</definedName>
    <definedName name="fff" localSheetId="9" hidden="1">{#N/A,#N/A,FALSE,"Monthly SAIFI";#N/A,#N/A,FALSE,"Yearly SAIFI";#N/A,#N/A,FALSE,"Monthly CAIDI";#N/A,#N/A,FALSE,"Yearly CAIDI";#N/A,#N/A,FALSE,"Monthly SAIDI";#N/A,#N/A,FALSE,"Yearly SAIDI";#N/A,#N/A,FALSE,"Monthly MAIFI";#N/A,#N/A,FALSE,"Yearly MAIFI";#N/A,#N/A,FALSE,"Monthly Cust &gt;=4 Int"}</definedName>
    <definedName name="fff" localSheetId="15" hidden="1">{#N/A,#N/A,FALSE,"Monthly SAIFI";#N/A,#N/A,FALSE,"Yearly SAIFI";#N/A,#N/A,FALSE,"Monthly CAIDI";#N/A,#N/A,FALSE,"Yearly CAIDI";#N/A,#N/A,FALSE,"Monthly SAIDI";#N/A,#N/A,FALSE,"Yearly SAIDI";#N/A,#N/A,FALSE,"Monthly MAIFI";#N/A,#N/A,FALSE,"Yearly MAIFI";#N/A,#N/A,FALSE,"Monthly Cust &gt;=4 Int"}</definedName>
    <definedName name="fff" localSheetId="16" hidden="1">{#N/A,#N/A,FALSE,"Monthly SAIFI";#N/A,#N/A,FALSE,"Yearly SAIFI";#N/A,#N/A,FALSE,"Monthly CAIDI";#N/A,#N/A,FALSE,"Yearly CAIDI";#N/A,#N/A,FALSE,"Monthly SAIDI";#N/A,#N/A,FALSE,"Yearly SAIDI";#N/A,#N/A,FALSE,"Monthly MAIFI";#N/A,#N/A,FALSE,"Yearly MAIFI";#N/A,#N/A,FALSE,"Monthly Cust &gt;=4 Int"}</definedName>
    <definedName name="fff" localSheetId="14" hidden="1">{#N/A,#N/A,FALSE,"Monthly SAIFI";#N/A,#N/A,FALSE,"Yearly SAIFI";#N/A,#N/A,FALSE,"Monthly CAIDI";#N/A,#N/A,FALSE,"Yearly CAIDI";#N/A,#N/A,FALSE,"Monthly SAIDI";#N/A,#N/A,FALSE,"Yearly SAIDI";#N/A,#N/A,FALSE,"Monthly MAIFI";#N/A,#N/A,FALSE,"Yearly MAIFI";#N/A,#N/A,FALSE,"Monthly Cust &gt;=4 Int"}</definedName>
    <definedName name="fff" localSheetId="17" hidden="1">{#N/A,#N/A,FALSE,"Monthly SAIFI";#N/A,#N/A,FALSE,"Yearly SAIFI";#N/A,#N/A,FALSE,"Monthly CAIDI";#N/A,#N/A,FALSE,"Yearly CAIDI";#N/A,#N/A,FALSE,"Monthly SAIDI";#N/A,#N/A,FALSE,"Yearly SAIDI";#N/A,#N/A,FALSE,"Monthly MAIFI";#N/A,#N/A,FALSE,"Yearly MAIFI";#N/A,#N/A,FALSE,"Monthly Cust &gt;=4 Int"}</definedName>
    <definedName name="fff" hidden="1">{#N/A,#N/A,FALSE,"Monthly SAIFI";#N/A,#N/A,FALSE,"Yearly SAIFI";#N/A,#N/A,FALSE,"Monthly CAIDI";#N/A,#N/A,FALSE,"Yearly CAIDI";#N/A,#N/A,FALSE,"Monthly SAIDI";#N/A,#N/A,FALSE,"Yearly SAIDI";#N/A,#N/A,FALSE,"Monthly MAIFI";#N/A,#N/A,FALSE,"Yearly MAIFI";#N/A,#N/A,FALSE,"Monthly Cust &gt;=4 Int"}</definedName>
    <definedName name="fghjghjfgjf" localSheetId="21" hidden="1">{#N/A,#N/A,FALSE,"Monthly SAIFI";#N/A,#N/A,FALSE,"Yearly SAIFI";#N/A,#N/A,FALSE,"Monthly CAIDI";#N/A,#N/A,FALSE,"Yearly CAIDI";#N/A,#N/A,FALSE,"Monthly SAIDI";#N/A,#N/A,FALSE,"Yearly SAIDI";#N/A,#N/A,FALSE,"Monthly MAIFI";#N/A,#N/A,FALSE,"Yearly MAIFI";#N/A,#N/A,FALSE,"Monthly Cust &gt;=4 Int"}</definedName>
    <definedName name="fghjghjfgjf" localSheetId="9" hidden="1">{#N/A,#N/A,FALSE,"Monthly SAIFI";#N/A,#N/A,FALSE,"Yearly SAIFI";#N/A,#N/A,FALSE,"Monthly CAIDI";#N/A,#N/A,FALSE,"Yearly CAIDI";#N/A,#N/A,FALSE,"Monthly SAIDI";#N/A,#N/A,FALSE,"Yearly SAIDI";#N/A,#N/A,FALSE,"Monthly MAIFI";#N/A,#N/A,FALSE,"Yearly MAIFI";#N/A,#N/A,FALSE,"Monthly Cust &gt;=4 Int"}</definedName>
    <definedName name="fghjghjfgjf" localSheetId="15" hidden="1">{#N/A,#N/A,FALSE,"Monthly SAIFI";#N/A,#N/A,FALSE,"Yearly SAIFI";#N/A,#N/A,FALSE,"Monthly CAIDI";#N/A,#N/A,FALSE,"Yearly CAIDI";#N/A,#N/A,FALSE,"Monthly SAIDI";#N/A,#N/A,FALSE,"Yearly SAIDI";#N/A,#N/A,FALSE,"Monthly MAIFI";#N/A,#N/A,FALSE,"Yearly MAIFI";#N/A,#N/A,FALSE,"Monthly Cust &gt;=4 Int"}</definedName>
    <definedName name="fghjghjfgjf" localSheetId="16" hidden="1">{#N/A,#N/A,FALSE,"Monthly SAIFI";#N/A,#N/A,FALSE,"Yearly SAIFI";#N/A,#N/A,FALSE,"Monthly CAIDI";#N/A,#N/A,FALSE,"Yearly CAIDI";#N/A,#N/A,FALSE,"Monthly SAIDI";#N/A,#N/A,FALSE,"Yearly SAIDI";#N/A,#N/A,FALSE,"Monthly MAIFI";#N/A,#N/A,FALSE,"Yearly MAIFI";#N/A,#N/A,FALSE,"Monthly Cust &gt;=4 Int"}</definedName>
    <definedName name="fghjghjfgjf" localSheetId="14" hidden="1">{#N/A,#N/A,FALSE,"Monthly SAIFI";#N/A,#N/A,FALSE,"Yearly SAIFI";#N/A,#N/A,FALSE,"Monthly CAIDI";#N/A,#N/A,FALSE,"Yearly CAIDI";#N/A,#N/A,FALSE,"Monthly SAIDI";#N/A,#N/A,FALSE,"Yearly SAIDI";#N/A,#N/A,FALSE,"Monthly MAIFI";#N/A,#N/A,FALSE,"Yearly MAIFI";#N/A,#N/A,FALSE,"Monthly Cust &gt;=4 Int"}</definedName>
    <definedName name="fghjghjfgjf" localSheetId="17"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eldNo" localSheetId="9">[76]Input!#REF!</definedName>
    <definedName name="fieldNo">[77]Input!#REF!</definedName>
    <definedName name="fieldProd" localSheetId="9">[76]Input!#REF!</definedName>
    <definedName name="fieldProd">[77]Input!#REF!</definedName>
    <definedName name="fieldSalary" localSheetId="9">[76]Input!#REF!</definedName>
    <definedName name="fieldSalary">[77]Input!#REF!</definedName>
    <definedName name="FIN" localSheetId="17">#REF!</definedName>
    <definedName name="FIN">#REF!</definedName>
    <definedName name="Final_Consolidation" localSheetId="17">#REF!</definedName>
    <definedName name="Final_Consolidation">#REF!</definedName>
    <definedName name="Financing_Sources__Uses__CPM" localSheetId="17">#REF!</definedName>
    <definedName name="Financing_Sources__Uses__CPM">#REF!</definedName>
    <definedName name="FINAWOFF" localSheetId="17">#REF!</definedName>
    <definedName name="FINAWOFF">#REF!</definedName>
    <definedName name="FIT" localSheetId="9">'3a - Shared Revenues'!$E$49</definedName>
    <definedName name="FIT" localSheetId="17">#REF!</definedName>
    <definedName name="FIT">#REF!</definedName>
    <definedName name="FIVE">#N/A</definedName>
    <definedName name="fleet_cap" localSheetId="9">'[58]Input Page'!$E$7</definedName>
    <definedName name="fleet_cap">'[59]Input Page'!$E$7</definedName>
    <definedName name="fleet_total" localSheetId="9">'[58]Input Page'!$E$8</definedName>
    <definedName name="fleet_total">'[59]Input Page'!$E$8</definedName>
    <definedName name="FORM" localSheetId="17">#REF!</definedName>
    <definedName name="FORM">#REF!</definedName>
    <definedName name="Format" localSheetId="17">#REF!</definedName>
    <definedName name="Format">#REF!</definedName>
    <definedName name="Forms" localSheetId="17">#REF!</definedName>
    <definedName name="Forms">#REF!</definedName>
    <definedName name="Fossil_BGS" localSheetId="9">[66]Assumptions!$E$58</definedName>
    <definedName name="Fossil_BGS">[67]Assumptions!$E$58</definedName>
    <definedName name="Fossil_Secur_Date" localSheetId="9">[39]Assumptions!$E$22</definedName>
    <definedName name="Fossil_Secur_Date">[40]Assumptions!$E$22</definedName>
    <definedName name="FOUR">#N/A</definedName>
    <definedName name="fp" localSheetId="17">#REF!</definedName>
    <definedName name="fp">#REF!</definedName>
    <definedName name="Free_Cash_Flow_CPM" localSheetId="17">#REF!</definedName>
    <definedName name="Free_Cash_Flow_CPM">#REF!</definedName>
    <definedName name="FREV">'[41]C. Input'!$F$295</definedName>
    <definedName name="fsdafasf" localSheetId="21" hidden="1">{#N/A,#N/A,FALSE,"Monthly SAIFI";#N/A,#N/A,FALSE,"Yearly SAIFI";#N/A,#N/A,FALSE,"Monthly CAIDI";#N/A,#N/A,FALSE,"Yearly CAIDI";#N/A,#N/A,FALSE,"Monthly SAIDI";#N/A,#N/A,FALSE,"Yearly SAIDI";#N/A,#N/A,FALSE,"Monthly MAIFI";#N/A,#N/A,FALSE,"Yearly MAIFI";#N/A,#N/A,FALSE,"Monthly Cust &gt;=4 Int"}</definedName>
    <definedName name="fsdafasf" localSheetId="9" hidden="1">{#N/A,#N/A,FALSE,"Monthly SAIFI";#N/A,#N/A,FALSE,"Yearly SAIFI";#N/A,#N/A,FALSE,"Monthly CAIDI";#N/A,#N/A,FALSE,"Yearly CAIDI";#N/A,#N/A,FALSE,"Monthly SAIDI";#N/A,#N/A,FALSE,"Yearly SAIDI";#N/A,#N/A,FALSE,"Monthly MAIFI";#N/A,#N/A,FALSE,"Yearly MAIFI";#N/A,#N/A,FALSE,"Monthly Cust &gt;=4 Int"}</definedName>
    <definedName name="fsdafasf" localSheetId="15" hidden="1">{#N/A,#N/A,FALSE,"Monthly SAIFI";#N/A,#N/A,FALSE,"Yearly SAIFI";#N/A,#N/A,FALSE,"Monthly CAIDI";#N/A,#N/A,FALSE,"Yearly CAIDI";#N/A,#N/A,FALSE,"Monthly SAIDI";#N/A,#N/A,FALSE,"Yearly SAIDI";#N/A,#N/A,FALSE,"Monthly MAIFI";#N/A,#N/A,FALSE,"Yearly MAIFI";#N/A,#N/A,FALSE,"Monthly Cust &gt;=4 Int"}</definedName>
    <definedName name="fsdafasf" localSheetId="16" hidden="1">{#N/A,#N/A,FALSE,"Monthly SAIFI";#N/A,#N/A,FALSE,"Yearly SAIFI";#N/A,#N/A,FALSE,"Monthly CAIDI";#N/A,#N/A,FALSE,"Yearly CAIDI";#N/A,#N/A,FALSE,"Monthly SAIDI";#N/A,#N/A,FALSE,"Yearly SAIDI";#N/A,#N/A,FALSE,"Monthly MAIFI";#N/A,#N/A,FALSE,"Yearly MAIFI";#N/A,#N/A,FALSE,"Monthly Cust &gt;=4 Int"}</definedName>
    <definedName name="fsdafasf" localSheetId="14" hidden="1">{#N/A,#N/A,FALSE,"Monthly SAIFI";#N/A,#N/A,FALSE,"Yearly SAIFI";#N/A,#N/A,FALSE,"Monthly CAIDI";#N/A,#N/A,FALSE,"Yearly CAIDI";#N/A,#N/A,FALSE,"Monthly SAIDI";#N/A,#N/A,FALSE,"Yearly SAIDI";#N/A,#N/A,FALSE,"Monthly MAIFI";#N/A,#N/A,FALSE,"Yearly MAIFI";#N/A,#N/A,FALSE,"Monthly Cust &gt;=4 Int"}</definedName>
    <definedName name="fsdafasf" localSheetId="17" hidden="1">{#N/A,#N/A,FALSE,"Monthly SAIFI";#N/A,#N/A,FALSE,"Yearly SAIFI";#N/A,#N/A,FALSE,"Monthly CAIDI";#N/A,#N/A,FALSE,"Yearly CAIDI";#N/A,#N/A,FALSE,"Monthly SAIDI";#N/A,#N/A,FALSE,"Yearly SAIDI";#N/A,#N/A,FALSE,"Monthly MAIFI";#N/A,#N/A,FALSE,"Yearly MAIFI";#N/A,#N/A,FALSE,"Monthly Cust &gt;=4 Int"}</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localSheetId="21" hidden="1">{#N/A,#N/A,FALSE,"Monthly SAIFI";#N/A,#N/A,FALSE,"Yearly SAIFI";#N/A,#N/A,FALSE,"Monthly CAIDI";#N/A,#N/A,FALSE,"Yearly CAIDI";#N/A,#N/A,FALSE,"Monthly SAIDI";#N/A,#N/A,FALSE,"Yearly SAIDI";#N/A,#N/A,FALSE,"Monthly MAIFI";#N/A,#N/A,FALSE,"Yearly MAIFI";#N/A,#N/A,FALSE,"Monthly Cust &gt;=4 Int"}</definedName>
    <definedName name="fsdfsfs" localSheetId="9" hidden="1">{#N/A,#N/A,FALSE,"Monthly SAIFI";#N/A,#N/A,FALSE,"Yearly SAIFI";#N/A,#N/A,FALSE,"Monthly CAIDI";#N/A,#N/A,FALSE,"Yearly CAIDI";#N/A,#N/A,FALSE,"Monthly SAIDI";#N/A,#N/A,FALSE,"Yearly SAIDI";#N/A,#N/A,FALSE,"Monthly MAIFI";#N/A,#N/A,FALSE,"Yearly MAIFI";#N/A,#N/A,FALSE,"Monthly Cust &gt;=4 Int"}</definedName>
    <definedName name="fsdfsfs" localSheetId="15" hidden="1">{#N/A,#N/A,FALSE,"Monthly SAIFI";#N/A,#N/A,FALSE,"Yearly SAIFI";#N/A,#N/A,FALSE,"Monthly CAIDI";#N/A,#N/A,FALSE,"Yearly CAIDI";#N/A,#N/A,FALSE,"Monthly SAIDI";#N/A,#N/A,FALSE,"Yearly SAIDI";#N/A,#N/A,FALSE,"Monthly MAIFI";#N/A,#N/A,FALSE,"Yearly MAIFI";#N/A,#N/A,FALSE,"Monthly Cust &gt;=4 Int"}</definedName>
    <definedName name="fsdfsfs" localSheetId="16" hidden="1">{#N/A,#N/A,FALSE,"Monthly SAIFI";#N/A,#N/A,FALSE,"Yearly SAIFI";#N/A,#N/A,FALSE,"Monthly CAIDI";#N/A,#N/A,FALSE,"Yearly CAIDI";#N/A,#N/A,FALSE,"Monthly SAIDI";#N/A,#N/A,FALSE,"Yearly SAIDI";#N/A,#N/A,FALSE,"Monthly MAIFI";#N/A,#N/A,FALSE,"Yearly MAIFI";#N/A,#N/A,FALSE,"Monthly Cust &gt;=4 Int"}</definedName>
    <definedName name="fsdfsfs" localSheetId="14" hidden="1">{#N/A,#N/A,FALSE,"Monthly SAIFI";#N/A,#N/A,FALSE,"Yearly SAIFI";#N/A,#N/A,FALSE,"Monthly CAIDI";#N/A,#N/A,FALSE,"Yearly CAIDI";#N/A,#N/A,FALSE,"Monthly SAIDI";#N/A,#N/A,FALSE,"Yearly SAIDI";#N/A,#N/A,FALSE,"Monthly MAIFI";#N/A,#N/A,FALSE,"Yearly MAIFI";#N/A,#N/A,FALSE,"Monthly Cust &gt;=4 Int"}</definedName>
    <definedName name="fsdfsfs" localSheetId="17"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localSheetId="21" hidden="1">{#N/A,#N/A,FALSE,"Monthly SAIFI";#N/A,#N/A,FALSE,"Yearly SAIFI";#N/A,#N/A,FALSE,"Monthly CAIDI";#N/A,#N/A,FALSE,"Yearly CAIDI";#N/A,#N/A,FALSE,"Monthly SAIDI";#N/A,#N/A,FALSE,"Yearly SAIDI";#N/A,#N/A,FALSE,"Monthly MAIFI";#N/A,#N/A,FALSE,"Yearly MAIFI";#N/A,#N/A,FALSE,"Monthly Cust &gt;=4 Int"}</definedName>
    <definedName name="fsdfsfsdfasfa" localSheetId="9" hidden="1">{#N/A,#N/A,FALSE,"Monthly SAIFI";#N/A,#N/A,FALSE,"Yearly SAIFI";#N/A,#N/A,FALSE,"Monthly CAIDI";#N/A,#N/A,FALSE,"Yearly CAIDI";#N/A,#N/A,FALSE,"Monthly SAIDI";#N/A,#N/A,FALSE,"Yearly SAIDI";#N/A,#N/A,FALSE,"Monthly MAIFI";#N/A,#N/A,FALSE,"Yearly MAIFI";#N/A,#N/A,FALSE,"Monthly Cust &gt;=4 Int"}</definedName>
    <definedName name="fsdfsfsdfasfa" localSheetId="15" hidden="1">{#N/A,#N/A,FALSE,"Monthly SAIFI";#N/A,#N/A,FALSE,"Yearly SAIFI";#N/A,#N/A,FALSE,"Monthly CAIDI";#N/A,#N/A,FALSE,"Yearly CAIDI";#N/A,#N/A,FALSE,"Monthly SAIDI";#N/A,#N/A,FALSE,"Yearly SAIDI";#N/A,#N/A,FALSE,"Monthly MAIFI";#N/A,#N/A,FALSE,"Yearly MAIFI";#N/A,#N/A,FALSE,"Monthly Cust &gt;=4 Int"}</definedName>
    <definedName name="fsdfsfsdfasfa" localSheetId="16" hidden="1">{#N/A,#N/A,FALSE,"Monthly SAIFI";#N/A,#N/A,FALSE,"Yearly SAIFI";#N/A,#N/A,FALSE,"Monthly CAIDI";#N/A,#N/A,FALSE,"Yearly CAIDI";#N/A,#N/A,FALSE,"Monthly SAIDI";#N/A,#N/A,FALSE,"Yearly SAIDI";#N/A,#N/A,FALSE,"Monthly MAIFI";#N/A,#N/A,FALSE,"Yearly MAIFI";#N/A,#N/A,FALSE,"Monthly Cust &gt;=4 Int"}</definedName>
    <definedName name="fsdfsfsdfasfa" localSheetId="14" hidden="1">{#N/A,#N/A,FALSE,"Monthly SAIFI";#N/A,#N/A,FALSE,"Yearly SAIFI";#N/A,#N/A,FALSE,"Monthly CAIDI";#N/A,#N/A,FALSE,"Yearly CAIDI";#N/A,#N/A,FALSE,"Monthly SAIDI";#N/A,#N/A,FALSE,"Yearly SAIDI";#N/A,#N/A,FALSE,"Monthly MAIFI";#N/A,#N/A,FALSE,"Yearly MAIFI";#N/A,#N/A,FALSE,"Monthly Cust &gt;=4 Int"}</definedName>
    <definedName name="fsdfsfsdfasfa" localSheetId="17"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localSheetId="21" hidden="1">{#N/A,#N/A,FALSE,"Monthly SAIFI";#N/A,#N/A,FALSE,"Yearly SAIFI";#N/A,#N/A,FALSE,"Monthly CAIDI";#N/A,#N/A,FALSE,"Yearly CAIDI";#N/A,#N/A,FALSE,"Monthly SAIDI";#N/A,#N/A,FALSE,"Yearly SAIDI";#N/A,#N/A,FALSE,"Monthly MAIFI";#N/A,#N/A,FALSE,"Yearly MAIFI";#N/A,#N/A,FALSE,"Monthly Cust &gt;=4 Int"}</definedName>
    <definedName name="fsfsfsafasf" localSheetId="9" hidden="1">{#N/A,#N/A,FALSE,"Monthly SAIFI";#N/A,#N/A,FALSE,"Yearly SAIFI";#N/A,#N/A,FALSE,"Monthly CAIDI";#N/A,#N/A,FALSE,"Yearly CAIDI";#N/A,#N/A,FALSE,"Monthly SAIDI";#N/A,#N/A,FALSE,"Yearly SAIDI";#N/A,#N/A,FALSE,"Monthly MAIFI";#N/A,#N/A,FALSE,"Yearly MAIFI";#N/A,#N/A,FALSE,"Monthly Cust &gt;=4 Int"}</definedName>
    <definedName name="fsfsfsafasf" localSheetId="15" hidden="1">{#N/A,#N/A,FALSE,"Monthly SAIFI";#N/A,#N/A,FALSE,"Yearly SAIFI";#N/A,#N/A,FALSE,"Monthly CAIDI";#N/A,#N/A,FALSE,"Yearly CAIDI";#N/A,#N/A,FALSE,"Monthly SAIDI";#N/A,#N/A,FALSE,"Yearly SAIDI";#N/A,#N/A,FALSE,"Monthly MAIFI";#N/A,#N/A,FALSE,"Yearly MAIFI";#N/A,#N/A,FALSE,"Monthly Cust &gt;=4 Int"}</definedName>
    <definedName name="fsfsfsafasf" localSheetId="16" hidden="1">{#N/A,#N/A,FALSE,"Monthly SAIFI";#N/A,#N/A,FALSE,"Yearly SAIFI";#N/A,#N/A,FALSE,"Monthly CAIDI";#N/A,#N/A,FALSE,"Yearly CAIDI";#N/A,#N/A,FALSE,"Monthly SAIDI";#N/A,#N/A,FALSE,"Yearly SAIDI";#N/A,#N/A,FALSE,"Monthly MAIFI";#N/A,#N/A,FALSE,"Yearly MAIFI";#N/A,#N/A,FALSE,"Monthly Cust &gt;=4 Int"}</definedName>
    <definedName name="fsfsfsafasf" localSheetId="14" hidden="1">{#N/A,#N/A,FALSE,"Monthly SAIFI";#N/A,#N/A,FALSE,"Yearly SAIFI";#N/A,#N/A,FALSE,"Monthly CAIDI";#N/A,#N/A,FALSE,"Yearly CAIDI";#N/A,#N/A,FALSE,"Monthly SAIDI";#N/A,#N/A,FALSE,"Yearly SAIDI";#N/A,#N/A,FALSE,"Monthly MAIFI";#N/A,#N/A,FALSE,"Yearly MAIFI";#N/A,#N/A,FALSE,"Monthly Cust &gt;=4 Int"}</definedName>
    <definedName name="fsfsfsafasf" localSheetId="17"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uel" localSheetId="17">#REF!</definedName>
    <definedName name="Fuel">#REF!</definedName>
    <definedName name="Fuel___PP_Cost_of_Gas" localSheetId="17">#REF!</definedName>
    <definedName name="Fuel___PP_Cost_of_Gas">#REF!</definedName>
    <definedName name="Fuel___PP_Cost_of_Gas_CPM" localSheetId="17">#REF!</definedName>
    <definedName name="Fuel___PP_Cost_of_Gas_CPM">#REF!</definedName>
    <definedName name="Fuel_and_Purchased_Power___Affiliate">#REF!</definedName>
    <definedName name="Fuel_and_Purchased_Power___External">#REF!</definedName>
    <definedName name="Fuel_Gas">#REF!</definedName>
    <definedName name="full_credit" localSheetId="9">[16]Print!$I$20</definedName>
    <definedName name="full_credit">[17]Print!$I$20</definedName>
    <definedName name="fullyrcredit100" localSheetId="17">#REF!</definedName>
    <definedName name="fullyrcredit100">#REF!</definedName>
    <definedName name="fullyrcredit101" localSheetId="17">#REF!</definedName>
    <definedName name="fullyrcredit101">#REF!</definedName>
    <definedName name="fullyrcredit102" localSheetId="17">#REF!</definedName>
    <definedName name="fullyrcredit102">#REF!</definedName>
    <definedName name="fullyrcredit103">#REF!</definedName>
    <definedName name="fullyrcredit99">#REF!</definedName>
    <definedName name="fwrwerwerwerwer" localSheetId="21" hidden="1">{#N/A,#N/A,FALSE,"Monthly SAIFI";#N/A,#N/A,FALSE,"Yearly SAIFI";#N/A,#N/A,FALSE,"Monthly CAIDI";#N/A,#N/A,FALSE,"Yearly CAIDI";#N/A,#N/A,FALSE,"Monthly SAIDI";#N/A,#N/A,FALSE,"Yearly SAIDI";#N/A,#N/A,FALSE,"Monthly MAIFI";#N/A,#N/A,FALSE,"Yearly MAIFI";#N/A,#N/A,FALSE,"Monthly Cust &gt;=4 Int"}</definedName>
    <definedName name="fwrwerwerwerwer" localSheetId="9" hidden="1">{#N/A,#N/A,FALSE,"Monthly SAIFI";#N/A,#N/A,FALSE,"Yearly SAIFI";#N/A,#N/A,FALSE,"Monthly CAIDI";#N/A,#N/A,FALSE,"Yearly CAIDI";#N/A,#N/A,FALSE,"Monthly SAIDI";#N/A,#N/A,FALSE,"Yearly SAIDI";#N/A,#N/A,FALSE,"Monthly MAIFI";#N/A,#N/A,FALSE,"Yearly MAIFI";#N/A,#N/A,FALSE,"Monthly Cust &gt;=4 Int"}</definedName>
    <definedName name="fwrwerwerwerwer" localSheetId="15" hidden="1">{#N/A,#N/A,FALSE,"Monthly SAIFI";#N/A,#N/A,FALSE,"Yearly SAIFI";#N/A,#N/A,FALSE,"Monthly CAIDI";#N/A,#N/A,FALSE,"Yearly CAIDI";#N/A,#N/A,FALSE,"Monthly SAIDI";#N/A,#N/A,FALSE,"Yearly SAIDI";#N/A,#N/A,FALSE,"Monthly MAIFI";#N/A,#N/A,FALSE,"Yearly MAIFI";#N/A,#N/A,FALSE,"Monthly Cust &gt;=4 Int"}</definedName>
    <definedName name="fwrwerwerwerwer" localSheetId="16" hidden="1">{#N/A,#N/A,FALSE,"Monthly SAIFI";#N/A,#N/A,FALSE,"Yearly SAIFI";#N/A,#N/A,FALSE,"Monthly CAIDI";#N/A,#N/A,FALSE,"Yearly CAIDI";#N/A,#N/A,FALSE,"Monthly SAIDI";#N/A,#N/A,FALSE,"Yearly SAIDI";#N/A,#N/A,FALSE,"Monthly MAIFI";#N/A,#N/A,FALSE,"Yearly MAIFI";#N/A,#N/A,FALSE,"Monthly Cust &gt;=4 Int"}</definedName>
    <definedName name="fwrwerwerwerwer" localSheetId="14" hidden="1">{#N/A,#N/A,FALSE,"Monthly SAIFI";#N/A,#N/A,FALSE,"Yearly SAIFI";#N/A,#N/A,FALSE,"Monthly CAIDI";#N/A,#N/A,FALSE,"Yearly CAIDI";#N/A,#N/A,FALSE,"Monthly SAIDI";#N/A,#N/A,FALSE,"Yearly SAIDI";#N/A,#N/A,FALSE,"Monthly MAIFI";#N/A,#N/A,FALSE,"Yearly MAIFI";#N/A,#N/A,FALSE,"Monthly Cust &gt;=4 Int"}</definedName>
    <definedName name="fwrwerwerwerwer" localSheetId="17" hidden="1">{#N/A,#N/A,FALSE,"Monthly SAIFI";#N/A,#N/A,FALSE,"Yearly SAIFI";#N/A,#N/A,FALSE,"Monthly CAIDI";#N/A,#N/A,FALSE,"Yearly CAIDI";#N/A,#N/A,FALSE,"Monthly SAIDI";#N/A,#N/A,FALSE,"Yearly SAIDI";#N/A,#N/A,FALSE,"Monthly MAIFI";#N/A,#N/A,FALSE,"Yearly MAIFI";#N/A,#N/A,FALSE,"Monthly Cust &gt;=4 Int"}</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1999_AU_ACTY_ACCT" localSheetId="17">#REF!</definedName>
    <definedName name="FY1999_AU_ACTY_ACCT">#REF!</definedName>
    <definedName name="FYE">[100]Input1!$B$6</definedName>
    <definedName name="FYR" localSheetId="9">'[50]Gas Ferc 2 2003'!$V$3</definedName>
    <definedName name="FYR">'[51]Gas Ferc 2 2003'!$V$3</definedName>
    <definedName name="FYY" localSheetId="17">#REF!</definedName>
    <definedName name="FYY">#REF!</definedName>
    <definedName name="FYYYY" localSheetId="17">#REF!</definedName>
    <definedName name="FYYYY">#REF!</definedName>
    <definedName name="Gain__Loss_on_Sale_of_Joint_Ventures" localSheetId="17">#REF!</definedName>
    <definedName name="Gain__Loss_on_Sale_of_Joint_Ventures">#REF!</definedName>
    <definedName name="Gas">#REF!</definedName>
    <definedName name="Gas_Dist_Purch_Acct">#REF!</definedName>
    <definedName name="Gas_Dist_Purch_Acct_YR_2005">'[55]Aday IS EG Subs'!#REF!</definedName>
    <definedName name="Gas_Dist_Purch_Acct_YR_2006">'[55]Aday IS EG Subs'!#REF!</definedName>
    <definedName name="Gas_Dist_Purch_Acct_YR_2007">'[55]Aday IS EG Subs'!#REF!</definedName>
    <definedName name="Gas_Dist_Purch_Acct_YR_2008">'[55]Aday IS EG Subs'!#REF!</definedName>
    <definedName name="Gas_Marketing_Purch_Acct" localSheetId="17">#REF!</definedName>
    <definedName name="Gas_Marketing_Purch_Acct">#REF!</definedName>
    <definedName name="Gas_Marketing_Purch_Acct_YR_2005" localSheetId="17">'[55]Aday IS DECo &amp; Other'!#REF!</definedName>
    <definedName name="Gas_Marketing_Purch_Acct_YR_2005">'[55]Aday IS DECo &amp; Other'!#REF!</definedName>
    <definedName name="Gas_Marketing_Purch_Acct_YR_2006" localSheetId="17">'[55]Aday IS DECo &amp; Other'!#REF!</definedName>
    <definedName name="Gas_Marketing_Purch_Acct_YR_2006">'[55]Aday IS DECo &amp; Other'!#REF!</definedName>
    <definedName name="Gas_Marketing_Purch_Acct_YR_2007">'[55]Aday IS DECo &amp; Other'!#REF!</definedName>
    <definedName name="Gas_Marketing_Purch_Acct_YR_2008">'[55]Aday IS DECo &amp; Other'!#REF!</definedName>
    <definedName name="Gas_Purchases___Affiliate" localSheetId="17">#REF!</definedName>
    <definedName name="Gas_Purchases___Affiliate">#REF!</definedName>
    <definedName name="Gas_Purchases___External" localSheetId="17">#REF!</definedName>
    <definedName name="Gas_Purchases___External">#REF!</definedName>
    <definedName name="Gas_Resources_Growth_YR_2003" localSheetId="17">#REF!</definedName>
    <definedName name="Gas_Resources_Growth_YR_2003">#REF!</definedName>
    <definedName name="Gas_Resources_Growth_YR_2004">#REF!</definedName>
    <definedName name="Gas_Resources_Growth_YR_2005">#REF!</definedName>
    <definedName name="Gas_Resources_Growth_YR_2006">#REF!</definedName>
    <definedName name="Gas_Resources_Growth_YR_2007">#REF!</definedName>
    <definedName name="Gas_Resources_Growth_YR_2008">#REF!</definedName>
    <definedName name="Gas_Storage">#REF!</definedName>
    <definedName name="Gas_Storage_YR_2005">'[55]Aday IS EG Subs'!#REF!</definedName>
    <definedName name="Gas_Storage_YR_2006">'[55]Aday IS EG Subs'!#REF!</definedName>
    <definedName name="Gas_Storage_YR_2007">'[55]Aday IS EG Subs'!#REF!</definedName>
    <definedName name="Gas_Storage_YR_2008">'[55]Aday IS EG Subs'!#REF!</definedName>
    <definedName name="GASACT" localSheetId="9">'[3]Curr adj - depn basis diff'!#REF!</definedName>
    <definedName name="GASACT">'[4]Curr adj - depn basis diff'!#REF!</definedName>
    <definedName name="GASPA2003" localSheetId="17">#REF!</definedName>
    <definedName name="GASPA2003">#REF!</definedName>
    <definedName name="GASPA2004" localSheetId="17">#REF!</definedName>
    <definedName name="GASPA2004">#REF!</definedName>
    <definedName name="GASPA2005" localSheetId="17">#REF!</definedName>
    <definedName name="GASPA2005">#REF!</definedName>
    <definedName name="GASPA2006">#REF!</definedName>
    <definedName name="GASPA2007">#REF!</definedName>
    <definedName name="GASPA2008">#REF!</definedName>
    <definedName name="GasRes2003">#REF!</definedName>
    <definedName name="GasRes2004">#REF!</definedName>
    <definedName name="GasRes2005">#REF!</definedName>
    <definedName name="GasRes2006">#REF!</definedName>
    <definedName name="GasRes2007">#REF!</definedName>
    <definedName name="GasRes2008">#REF!</definedName>
    <definedName name="GBBCDEFTAXBAL">#REF!</definedName>
    <definedName name="GDR">'[41]C. Input'!$F$237</definedName>
    <definedName name="GDX">'[41]C. Input'!$F$309</definedName>
    <definedName name="GDX_TD">'[41]C. Input'!#REF!</definedName>
    <definedName name="GENERAL_HELP" localSheetId="17">#REF!</definedName>
    <definedName name="GENERAL_HELP">#REF!</definedName>
    <definedName name="General_Taxes" localSheetId="17">#REF!</definedName>
    <definedName name="General_Taxes">#REF!</definedName>
    <definedName name="General_Taxes_Payable" localSheetId="17">#REF!</definedName>
    <definedName name="General_Taxes_Payable">#REF!</definedName>
    <definedName name="Generation">#REF!</definedName>
    <definedName name="Generation_YR_2005">'[55]Aday IS DECo &amp; Other'!#REF!</definedName>
    <definedName name="Generation_YR_2006">'[55]Aday IS DECo &amp; Other'!#REF!</definedName>
    <definedName name="Generation_YR_2007">'[55]Aday IS DECo &amp; Other'!#REF!</definedName>
    <definedName name="Generation_YR_2008">'[55]Aday IS DECo &amp; Other'!#REF!</definedName>
    <definedName name="GenLedger" localSheetId="9">[101]PEPCO!$A$9:$H$774</definedName>
    <definedName name="GenLedger">[102]PEPCO!$A$9:$H$774</definedName>
    <definedName name="ghjgfj" localSheetId="21" hidden="1">{#N/A,#N/A,FALSE,"Monthly SAIFI";#N/A,#N/A,FALSE,"Yearly SAIFI";#N/A,#N/A,FALSE,"Monthly CAIDI";#N/A,#N/A,FALSE,"Yearly CAIDI";#N/A,#N/A,FALSE,"Monthly SAIDI";#N/A,#N/A,FALSE,"Yearly SAIDI";#N/A,#N/A,FALSE,"Monthly MAIFI";#N/A,#N/A,FALSE,"Yearly MAIFI";#N/A,#N/A,FALSE,"Monthly Cust &gt;=4 Int"}</definedName>
    <definedName name="ghjgfj" localSheetId="9" hidden="1">{#N/A,#N/A,FALSE,"Monthly SAIFI";#N/A,#N/A,FALSE,"Yearly SAIFI";#N/A,#N/A,FALSE,"Monthly CAIDI";#N/A,#N/A,FALSE,"Yearly CAIDI";#N/A,#N/A,FALSE,"Monthly SAIDI";#N/A,#N/A,FALSE,"Yearly SAIDI";#N/A,#N/A,FALSE,"Monthly MAIFI";#N/A,#N/A,FALSE,"Yearly MAIFI";#N/A,#N/A,FALSE,"Monthly Cust &gt;=4 Int"}</definedName>
    <definedName name="ghjgfj" localSheetId="15" hidden="1">{#N/A,#N/A,FALSE,"Monthly SAIFI";#N/A,#N/A,FALSE,"Yearly SAIFI";#N/A,#N/A,FALSE,"Monthly CAIDI";#N/A,#N/A,FALSE,"Yearly CAIDI";#N/A,#N/A,FALSE,"Monthly SAIDI";#N/A,#N/A,FALSE,"Yearly SAIDI";#N/A,#N/A,FALSE,"Monthly MAIFI";#N/A,#N/A,FALSE,"Yearly MAIFI";#N/A,#N/A,FALSE,"Monthly Cust &gt;=4 Int"}</definedName>
    <definedName name="ghjgfj" localSheetId="16" hidden="1">{#N/A,#N/A,FALSE,"Monthly SAIFI";#N/A,#N/A,FALSE,"Yearly SAIFI";#N/A,#N/A,FALSE,"Monthly CAIDI";#N/A,#N/A,FALSE,"Yearly CAIDI";#N/A,#N/A,FALSE,"Monthly SAIDI";#N/A,#N/A,FALSE,"Yearly SAIDI";#N/A,#N/A,FALSE,"Monthly MAIFI";#N/A,#N/A,FALSE,"Yearly MAIFI";#N/A,#N/A,FALSE,"Monthly Cust &gt;=4 Int"}</definedName>
    <definedName name="ghjgfj" localSheetId="14" hidden="1">{#N/A,#N/A,FALSE,"Monthly SAIFI";#N/A,#N/A,FALSE,"Yearly SAIFI";#N/A,#N/A,FALSE,"Monthly CAIDI";#N/A,#N/A,FALSE,"Yearly CAIDI";#N/A,#N/A,FALSE,"Monthly SAIDI";#N/A,#N/A,FALSE,"Yearly SAIDI";#N/A,#N/A,FALSE,"Monthly MAIFI";#N/A,#N/A,FALSE,"Yearly MAIFI";#N/A,#N/A,FALSE,"Monthly Cust &gt;=4 Int"}</definedName>
    <definedName name="ghjgfj" localSheetId="17" hidden="1">{#N/A,#N/A,FALSE,"Monthly SAIFI";#N/A,#N/A,FALSE,"Yearly SAIFI";#N/A,#N/A,FALSE,"Monthly CAIDI";#N/A,#N/A,FALSE,"Yearly CAIDI";#N/A,#N/A,FALSE,"Monthly SAIDI";#N/A,#N/A,FALSE,"Yearly SAIDI";#N/A,#N/A,FALSE,"Monthly MAIFI";#N/A,#N/A,FALSE,"Yearly MAIFI";#N/A,#N/A,FALSE,"Monthly Cust &gt;=4 Int"}</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localSheetId="21" hidden="1">{#N/A,#N/A,FALSE,"Monthly SAIFI";#N/A,#N/A,FALSE,"Yearly SAIFI";#N/A,#N/A,FALSE,"Monthly CAIDI";#N/A,#N/A,FALSE,"Yearly CAIDI";#N/A,#N/A,FALSE,"Monthly SAIDI";#N/A,#N/A,FALSE,"Yearly SAIDI";#N/A,#N/A,FALSE,"Monthly MAIFI";#N/A,#N/A,FALSE,"Yearly MAIFI";#N/A,#N/A,FALSE,"Monthly Cust &gt;=4 Int"}</definedName>
    <definedName name="ghjgfjfj" localSheetId="9" hidden="1">{#N/A,#N/A,FALSE,"Monthly SAIFI";#N/A,#N/A,FALSE,"Yearly SAIFI";#N/A,#N/A,FALSE,"Monthly CAIDI";#N/A,#N/A,FALSE,"Yearly CAIDI";#N/A,#N/A,FALSE,"Monthly SAIDI";#N/A,#N/A,FALSE,"Yearly SAIDI";#N/A,#N/A,FALSE,"Monthly MAIFI";#N/A,#N/A,FALSE,"Yearly MAIFI";#N/A,#N/A,FALSE,"Monthly Cust &gt;=4 Int"}</definedName>
    <definedName name="ghjgfjfj" localSheetId="15" hidden="1">{#N/A,#N/A,FALSE,"Monthly SAIFI";#N/A,#N/A,FALSE,"Yearly SAIFI";#N/A,#N/A,FALSE,"Monthly CAIDI";#N/A,#N/A,FALSE,"Yearly CAIDI";#N/A,#N/A,FALSE,"Monthly SAIDI";#N/A,#N/A,FALSE,"Yearly SAIDI";#N/A,#N/A,FALSE,"Monthly MAIFI";#N/A,#N/A,FALSE,"Yearly MAIFI";#N/A,#N/A,FALSE,"Monthly Cust &gt;=4 Int"}</definedName>
    <definedName name="ghjgfjfj" localSheetId="16" hidden="1">{#N/A,#N/A,FALSE,"Monthly SAIFI";#N/A,#N/A,FALSE,"Yearly SAIFI";#N/A,#N/A,FALSE,"Monthly CAIDI";#N/A,#N/A,FALSE,"Yearly CAIDI";#N/A,#N/A,FALSE,"Monthly SAIDI";#N/A,#N/A,FALSE,"Yearly SAIDI";#N/A,#N/A,FALSE,"Monthly MAIFI";#N/A,#N/A,FALSE,"Yearly MAIFI";#N/A,#N/A,FALSE,"Monthly Cust &gt;=4 Int"}</definedName>
    <definedName name="ghjgfjfj" localSheetId="14" hidden="1">{#N/A,#N/A,FALSE,"Monthly SAIFI";#N/A,#N/A,FALSE,"Yearly SAIFI";#N/A,#N/A,FALSE,"Monthly CAIDI";#N/A,#N/A,FALSE,"Yearly CAIDI";#N/A,#N/A,FALSE,"Monthly SAIDI";#N/A,#N/A,FALSE,"Yearly SAIDI";#N/A,#N/A,FALSE,"Monthly MAIFI";#N/A,#N/A,FALSE,"Yearly MAIFI";#N/A,#N/A,FALSE,"Monthly Cust &gt;=4 Int"}</definedName>
    <definedName name="ghjgfjfj" localSheetId="17"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localSheetId="21" hidden="1">{#N/A,#N/A,FALSE,"Monthly SAIFI";#N/A,#N/A,FALSE,"Yearly SAIFI";#N/A,#N/A,FALSE,"Monthly CAIDI";#N/A,#N/A,FALSE,"Yearly CAIDI";#N/A,#N/A,FALSE,"Monthly SAIDI";#N/A,#N/A,FALSE,"Yearly SAIDI";#N/A,#N/A,FALSE,"Monthly MAIFI";#N/A,#N/A,FALSE,"Yearly MAIFI";#N/A,#N/A,FALSE,"Monthly Cust &gt;=4 Int"}</definedName>
    <definedName name="ghjgfjg" localSheetId="9" hidden="1">{#N/A,#N/A,FALSE,"Monthly SAIFI";#N/A,#N/A,FALSE,"Yearly SAIFI";#N/A,#N/A,FALSE,"Monthly CAIDI";#N/A,#N/A,FALSE,"Yearly CAIDI";#N/A,#N/A,FALSE,"Monthly SAIDI";#N/A,#N/A,FALSE,"Yearly SAIDI";#N/A,#N/A,FALSE,"Monthly MAIFI";#N/A,#N/A,FALSE,"Yearly MAIFI";#N/A,#N/A,FALSE,"Monthly Cust &gt;=4 Int"}</definedName>
    <definedName name="ghjgfjg" localSheetId="15" hidden="1">{#N/A,#N/A,FALSE,"Monthly SAIFI";#N/A,#N/A,FALSE,"Yearly SAIFI";#N/A,#N/A,FALSE,"Monthly CAIDI";#N/A,#N/A,FALSE,"Yearly CAIDI";#N/A,#N/A,FALSE,"Monthly SAIDI";#N/A,#N/A,FALSE,"Yearly SAIDI";#N/A,#N/A,FALSE,"Monthly MAIFI";#N/A,#N/A,FALSE,"Yearly MAIFI";#N/A,#N/A,FALSE,"Monthly Cust &gt;=4 Int"}</definedName>
    <definedName name="ghjgfjg" localSheetId="16" hidden="1">{#N/A,#N/A,FALSE,"Monthly SAIFI";#N/A,#N/A,FALSE,"Yearly SAIFI";#N/A,#N/A,FALSE,"Monthly CAIDI";#N/A,#N/A,FALSE,"Yearly CAIDI";#N/A,#N/A,FALSE,"Monthly SAIDI";#N/A,#N/A,FALSE,"Yearly SAIDI";#N/A,#N/A,FALSE,"Monthly MAIFI";#N/A,#N/A,FALSE,"Yearly MAIFI";#N/A,#N/A,FALSE,"Monthly Cust &gt;=4 Int"}</definedName>
    <definedName name="ghjgfjg" localSheetId="14" hidden="1">{#N/A,#N/A,FALSE,"Monthly SAIFI";#N/A,#N/A,FALSE,"Yearly SAIFI";#N/A,#N/A,FALSE,"Monthly CAIDI";#N/A,#N/A,FALSE,"Yearly CAIDI";#N/A,#N/A,FALSE,"Monthly SAIDI";#N/A,#N/A,FALSE,"Yearly SAIDI";#N/A,#N/A,FALSE,"Monthly MAIFI";#N/A,#N/A,FALSE,"Yearly MAIFI";#N/A,#N/A,FALSE,"Monthly Cust &gt;=4 Int"}</definedName>
    <definedName name="ghjgfjg" localSheetId="17"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localSheetId="21" hidden="1">{#N/A,#N/A,FALSE,"Monthly SAIFI";#N/A,#N/A,FALSE,"Yearly SAIFI";#N/A,#N/A,FALSE,"Monthly CAIDI";#N/A,#N/A,FALSE,"Yearly CAIDI";#N/A,#N/A,FALSE,"Monthly SAIDI";#N/A,#N/A,FALSE,"Yearly SAIDI";#N/A,#N/A,FALSE,"Monthly MAIFI";#N/A,#N/A,FALSE,"Yearly MAIFI";#N/A,#N/A,FALSE,"Monthly Cust &gt;=4 Int"}</definedName>
    <definedName name="ghjgjgfjf" localSheetId="9" hidden="1">{#N/A,#N/A,FALSE,"Monthly SAIFI";#N/A,#N/A,FALSE,"Yearly SAIFI";#N/A,#N/A,FALSE,"Monthly CAIDI";#N/A,#N/A,FALSE,"Yearly CAIDI";#N/A,#N/A,FALSE,"Monthly SAIDI";#N/A,#N/A,FALSE,"Yearly SAIDI";#N/A,#N/A,FALSE,"Monthly MAIFI";#N/A,#N/A,FALSE,"Yearly MAIFI";#N/A,#N/A,FALSE,"Monthly Cust &gt;=4 Int"}</definedName>
    <definedName name="ghjgjgfjf" localSheetId="15" hidden="1">{#N/A,#N/A,FALSE,"Monthly SAIFI";#N/A,#N/A,FALSE,"Yearly SAIFI";#N/A,#N/A,FALSE,"Monthly CAIDI";#N/A,#N/A,FALSE,"Yearly CAIDI";#N/A,#N/A,FALSE,"Monthly SAIDI";#N/A,#N/A,FALSE,"Yearly SAIDI";#N/A,#N/A,FALSE,"Monthly MAIFI";#N/A,#N/A,FALSE,"Yearly MAIFI";#N/A,#N/A,FALSE,"Monthly Cust &gt;=4 Int"}</definedName>
    <definedName name="ghjgjgfjf" localSheetId="16" hidden="1">{#N/A,#N/A,FALSE,"Monthly SAIFI";#N/A,#N/A,FALSE,"Yearly SAIFI";#N/A,#N/A,FALSE,"Monthly CAIDI";#N/A,#N/A,FALSE,"Yearly CAIDI";#N/A,#N/A,FALSE,"Monthly SAIDI";#N/A,#N/A,FALSE,"Yearly SAIDI";#N/A,#N/A,FALSE,"Monthly MAIFI";#N/A,#N/A,FALSE,"Yearly MAIFI";#N/A,#N/A,FALSE,"Monthly Cust &gt;=4 Int"}</definedName>
    <definedName name="ghjgjgfjf" localSheetId="14" hidden="1">{#N/A,#N/A,FALSE,"Monthly SAIFI";#N/A,#N/A,FALSE,"Yearly SAIFI";#N/A,#N/A,FALSE,"Monthly CAIDI";#N/A,#N/A,FALSE,"Yearly CAIDI";#N/A,#N/A,FALSE,"Monthly SAIDI";#N/A,#N/A,FALSE,"Yearly SAIDI";#N/A,#N/A,FALSE,"Monthly MAIFI";#N/A,#N/A,FALSE,"Yearly MAIFI";#N/A,#N/A,FALSE,"Monthly Cust &gt;=4 Int"}</definedName>
    <definedName name="ghjgjgfjf" localSheetId="17"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sBlank" localSheetId="9" hidden="1">ISBLANK(gIsRef)</definedName>
    <definedName name="gIsBlank" localSheetId="17" hidden="1">ISBLANK(gIsRef)</definedName>
    <definedName name="gIsBlank" hidden="1">ISBLANK(gIsRef)</definedName>
    <definedName name="gIsError" localSheetId="9" hidden="1">ISERROR(gIsRef)</definedName>
    <definedName name="gIsError" localSheetId="17" hidden="1">ISERROR(gIsRef)</definedName>
    <definedName name="gIsError" hidden="1">ISERROR(gIsRef)</definedName>
    <definedName name="gIsInPrintArea" localSheetId="9" hidden="1">NOT(ISERROR(gIsRef !Print_Area))</definedName>
    <definedName name="gIsInPrintArea" localSheetId="17" hidden="1">NOT(ISERROR(gIsRef !Print_Area))</definedName>
    <definedName name="gIsInPrintArea" hidden="1">NOT(ISERROR(gIsRef !Print_Area))</definedName>
    <definedName name="gIsInPrintTitles" localSheetId="9" hidden="1">NOT(ISERROR(gIsRef !Print_Titles))</definedName>
    <definedName name="gIsInPrintTitles" localSheetId="17" hidden="1">NOT(ISERROR(gIsRef !Print_Titles))</definedName>
    <definedName name="gIsInPrintTitles" hidden="1">NOT(ISERROR(gIsRef !Print_Titles))</definedName>
    <definedName name="gIsNumber" localSheetId="9" hidden="1">ISNUMBER(gIsRef)</definedName>
    <definedName name="gIsNumber" localSheetId="17" hidden="1">ISNUMBER(gIsRef)</definedName>
    <definedName name="gIsNumber" hidden="1">ISNUMBER(gIsRef)</definedName>
    <definedName name="gIsPreviousSheet" localSheetId="9" hidden="1">PrevShtCellValue(gIsRef)&lt;&gt;gIsRef</definedName>
    <definedName name="gIsPreviousSheet" localSheetId="17" hidden="1">PrevShtCellValue(gIsRef)&lt;&gt;gIsRef</definedName>
    <definedName name="gIsPreviousSheet" hidden="1">PrevShtCellValue(gIsRef)&lt;&gt;gIsRef</definedName>
    <definedName name="gIsRef" hidden="1">INDIRECT("rc",FALSE)</definedName>
    <definedName name="gIsText" localSheetId="9" hidden="1">ISTEXT(gIsRef)</definedName>
    <definedName name="gIsText" localSheetId="17" hidden="1">ISTEXT(gIsRef)</definedName>
    <definedName name="gIsText" hidden="1">ISTEXT(gIsRef)</definedName>
    <definedName name="gita" localSheetId="21" hidden="1">{#N/A,#N/A,FALSE,"O&amp;M by processes";#N/A,#N/A,FALSE,"Elec Act vs Bud";#N/A,#N/A,FALSE,"G&amp;A";#N/A,#N/A,FALSE,"BGS";#N/A,#N/A,FALSE,"Res Cost"}</definedName>
    <definedName name="gita" localSheetId="9" hidden="1">{#N/A,#N/A,FALSE,"O&amp;M by processes";#N/A,#N/A,FALSE,"Elec Act vs Bud";#N/A,#N/A,FALSE,"G&amp;A";#N/A,#N/A,FALSE,"BGS";#N/A,#N/A,FALSE,"Res Cost"}</definedName>
    <definedName name="gita" localSheetId="15" hidden="1">{#N/A,#N/A,FALSE,"O&amp;M by processes";#N/A,#N/A,FALSE,"Elec Act vs Bud";#N/A,#N/A,FALSE,"G&amp;A";#N/A,#N/A,FALSE,"BGS";#N/A,#N/A,FALSE,"Res Cost"}</definedName>
    <definedName name="gita" localSheetId="16" hidden="1">{#N/A,#N/A,FALSE,"O&amp;M by processes";#N/A,#N/A,FALSE,"Elec Act vs Bud";#N/A,#N/A,FALSE,"G&amp;A";#N/A,#N/A,FALSE,"BGS";#N/A,#N/A,FALSE,"Res Cost"}</definedName>
    <definedName name="gita" localSheetId="14" hidden="1">{#N/A,#N/A,FALSE,"O&amp;M by processes";#N/A,#N/A,FALSE,"Elec Act vs Bud";#N/A,#N/A,FALSE,"G&amp;A";#N/A,#N/A,FALSE,"BGS";#N/A,#N/A,FALSE,"Res Cost"}</definedName>
    <definedName name="gita" localSheetId="17" hidden="1">{#N/A,#N/A,FALSE,"O&amp;M by processes";#N/A,#N/A,FALSE,"Elec Act vs Bud";#N/A,#N/A,FALSE,"G&amp;A";#N/A,#N/A,FALSE,"BGS";#N/A,#N/A,FALSE,"Res Cost"}</definedName>
    <definedName name="gita" localSheetId="19" hidden="1">{#N/A,#N/A,FALSE,"O&amp;M by processes";#N/A,#N/A,FALSE,"Elec Act vs Bud";#N/A,#N/A,FALSE,"G&amp;A";#N/A,#N/A,FALSE,"BGS";#N/A,#N/A,FALSE,"Res Cost"}</definedName>
    <definedName name="gita" localSheetId="20" hidden="1">{#N/A,#N/A,FALSE,"O&amp;M by processes";#N/A,#N/A,FALSE,"Elec Act vs Bud";#N/A,#N/A,FALSE,"G&amp;A";#N/A,#N/A,FALSE,"BGS";#N/A,#N/A,FALSE,"Res Cost"}</definedName>
    <definedName name="gita" hidden="1">{#N/A,#N/A,FALSE,"O&amp;M by processes";#N/A,#N/A,FALSE,"Elec Act vs Bud";#N/A,#N/A,FALSE,"G&amp;A";#N/A,#N/A,FALSE,"BGS";#N/A,#N/A,FALSE,"Res Cost"}</definedName>
    <definedName name="gitah" localSheetId="21" hidden="1">{#N/A,#N/A,FALSE,"O&amp;M by processes";#N/A,#N/A,FALSE,"Elec Act vs Bud";#N/A,#N/A,FALSE,"G&amp;A";#N/A,#N/A,FALSE,"BGS";#N/A,#N/A,FALSE,"Res Cost"}</definedName>
    <definedName name="gitah" localSheetId="9" hidden="1">{#N/A,#N/A,FALSE,"O&amp;M by processes";#N/A,#N/A,FALSE,"Elec Act vs Bud";#N/A,#N/A,FALSE,"G&amp;A";#N/A,#N/A,FALSE,"BGS";#N/A,#N/A,FALSE,"Res Cost"}</definedName>
    <definedName name="gitah" localSheetId="15" hidden="1">{#N/A,#N/A,FALSE,"O&amp;M by processes";#N/A,#N/A,FALSE,"Elec Act vs Bud";#N/A,#N/A,FALSE,"G&amp;A";#N/A,#N/A,FALSE,"BGS";#N/A,#N/A,FALSE,"Res Cost"}</definedName>
    <definedName name="gitah" localSheetId="16" hidden="1">{#N/A,#N/A,FALSE,"O&amp;M by processes";#N/A,#N/A,FALSE,"Elec Act vs Bud";#N/A,#N/A,FALSE,"G&amp;A";#N/A,#N/A,FALSE,"BGS";#N/A,#N/A,FALSE,"Res Cost"}</definedName>
    <definedName name="gitah" localSheetId="14" hidden="1">{#N/A,#N/A,FALSE,"O&amp;M by processes";#N/A,#N/A,FALSE,"Elec Act vs Bud";#N/A,#N/A,FALSE,"G&amp;A";#N/A,#N/A,FALSE,"BGS";#N/A,#N/A,FALSE,"Res Cost"}</definedName>
    <definedName name="gitah" localSheetId="17" hidden="1">{#N/A,#N/A,FALSE,"O&amp;M by processes";#N/A,#N/A,FALSE,"Elec Act vs Bud";#N/A,#N/A,FALSE,"G&amp;A";#N/A,#N/A,FALSE,"BGS";#N/A,#N/A,FALSE,"Res Cost"}</definedName>
    <definedName name="gitah" localSheetId="19" hidden="1">{#N/A,#N/A,FALSE,"O&amp;M by processes";#N/A,#N/A,FALSE,"Elec Act vs Bud";#N/A,#N/A,FALSE,"G&amp;A";#N/A,#N/A,FALSE,"BGS";#N/A,#N/A,FALSE,"Res Cost"}</definedName>
    <definedName name="gitah" localSheetId="20" hidden="1">{#N/A,#N/A,FALSE,"O&amp;M by processes";#N/A,#N/A,FALSE,"Elec Act vs Bud";#N/A,#N/A,FALSE,"G&amp;A";#N/A,#N/A,FALSE,"BGS";#N/A,#N/A,FALSE,"Res Cost"}</definedName>
    <definedName name="gitah" hidden="1">{#N/A,#N/A,FALSE,"O&amp;M by processes";#N/A,#N/A,FALSE,"Elec Act vs Bud";#N/A,#N/A,FALSE,"G&amp;A";#N/A,#N/A,FALSE,"BGS";#N/A,#N/A,FALSE,"Res Cost"}</definedName>
    <definedName name="GJC_03">#REF!</definedName>
    <definedName name="GJC_04">#REF!</definedName>
    <definedName name="GJC_09">#REF!</definedName>
    <definedName name="Goodwill" localSheetId="17">#REF!</definedName>
    <definedName name="Goodwill">#REF!</definedName>
    <definedName name="Goodwill_CPM" localSheetId="17">#REF!</definedName>
    <definedName name="Goodwill_CPM">#REF!</definedName>
    <definedName name="GP">'3a - Shared Revenues'!$E$58</definedName>
    <definedName name="GPLT">'[41]C. Input'!$F$168</definedName>
    <definedName name="GPURS" localSheetId="17">#REF!</definedName>
    <definedName name="GPURS">#REF!</definedName>
    <definedName name="GR" localSheetId="17">#REF!</definedName>
    <definedName name="GR">#REF!</definedName>
    <definedName name="GR_PRT_RANGE" localSheetId="9">[16]Gross_Rec!$A$8:$R$52</definedName>
    <definedName name="GR_PRT_RANGE">[17]Gross_Rec!$A$8:$R$52</definedName>
    <definedName name="GRAND_TOTAL_CAPITAL_INVESTMENTS" localSheetId="9">#REF!</definedName>
    <definedName name="GRAND_TOTAL_CAPITAL_INVESTMENTS" localSheetId="17">#REF!</definedName>
    <definedName name="GRAND_TOTAL_CAPITAL_INVESTMENTS">#REF!</definedName>
    <definedName name="GRAPH_SELECT" localSheetId="17">#REF!</definedName>
    <definedName name="GRAPH_SELECT">#REF!</definedName>
    <definedName name="GRAPH_TABLE" localSheetId="17">#REF!</definedName>
    <definedName name="GRAPH_TABLE">#REF!</definedName>
    <definedName name="grec84100">#REF!</definedName>
    <definedName name="grec84101">#REF!</definedName>
    <definedName name="grec84102">#REF!</definedName>
    <definedName name="grec84103">#REF!</definedName>
    <definedName name="grec8490" localSheetId="9">[16]Model!$I$50</definedName>
    <definedName name="grec8490">[17]Model!$I$50</definedName>
    <definedName name="grec8491" localSheetId="9">[16]Model!$J$50</definedName>
    <definedName name="grec8491">[17]Model!$J$50</definedName>
    <definedName name="grec8492" localSheetId="9">[16]Model!$K$50</definedName>
    <definedName name="grec8492">[17]Model!$K$50</definedName>
    <definedName name="grec8493" localSheetId="9">[16]Model!$L$50</definedName>
    <definedName name="grec8493">[17]Model!$L$50</definedName>
    <definedName name="grec8494" localSheetId="9">[16]Model!$M$50</definedName>
    <definedName name="grec8494">[17]Model!$M$50</definedName>
    <definedName name="grec8495" localSheetId="9">[16]Model!$N$50</definedName>
    <definedName name="grec8495">[17]Model!$N$50</definedName>
    <definedName name="grec8496" localSheetId="9">[16]Model!$O$50</definedName>
    <definedName name="grec8496">[17]Model!$O$50</definedName>
    <definedName name="grec8497" localSheetId="9">[16]Model!$P$50</definedName>
    <definedName name="grec8497">[17]Model!$P$50</definedName>
    <definedName name="grec8498" localSheetId="9">[16]Model!$Q$50</definedName>
    <definedName name="grec8498">[17]Model!$Q$50</definedName>
    <definedName name="grec8499" localSheetId="17">#REF!</definedName>
    <definedName name="grec8499">#REF!</definedName>
    <definedName name="grec85100" localSheetId="17">#REF!</definedName>
    <definedName name="grec85100">#REF!</definedName>
    <definedName name="grec85101" localSheetId="17">#REF!</definedName>
    <definedName name="grec85101">#REF!</definedName>
    <definedName name="grec85102">#REF!</definedName>
    <definedName name="grec85103">#REF!</definedName>
    <definedName name="grec8590" localSheetId="9">[16]Model!$I$51</definedName>
    <definedName name="grec8590">[17]Model!$I$51</definedName>
    <definedName name="grec8591" localSheetId="9">[16]Model!$J$51</definedName>
    <definedName name="grec8591">[17]Model!$J$51</definedName>
    <definedName name="grec8592" localSheetId="9">[16]Model!$K$51</definedName>
    <definedName name="grec8592">[17]Model!$K$51</definedName>
    <definedName name="grec8593" localSheetId="9">[16]Model!$L$51</definedName>
    <definedName name="grec8593">[17]Model!$L$51</definedName>
    <definedName name="grec8594" localSheetId="9">[16]Model!$M$51</definedName>
    <definedName name="grec8594">[17]Model!$M$51</definedName>
    <definedName name="grec8595" localSheetId="9">[16]Model!$N$51</definedName>
    <definedName name="grec8595">[17]Model!$N$51</definedName>
    <definedName name="grec8596" localSheetId="9">[16]Model!$O$51</definedName>
    <definedName name="grec8596">[17]Model!$O$51</definedName>
    <definedName name="grec8597" localSheetId="9">[16]Model!$P$51</definedName>
    <definedName name="grec8597">[17]Model!$P$51</definedName>
    <definedName name="grec8598" localSheetId="9">[16]Model!$Q$51</definedName>
    <definedName name="grec8598">[17]Model!$Q$51</definedName>
    <definedName name="grec8599" localSheetId="17">#REF!</definedName>
    <definedName name="grec8599">#REF!</definedName>
    <definedName name="grec86100" localSheetId="17">#REF!</definedName>
    <definedName name="grec86100">#REF!</definedName>
    <definedName name="grec86101" localSheetId="17">#REF!</definedName>
    <definedName name="grec86101">#REF!</definedName>
    <definedName name="grec86102">#REF!</definedName>
    <definedName name="grec86103">#REF!</definedName>
    <definedName name="grec8690" localSheetId="9">[16]Model!$I$52</definedName>
    <definedName name="grec8690">[17]Model!$I$52</definedName>
    <definedName name="grec8691" localSheetId="9">[16]Model!$J$52</definedName>
    <definedName name="grec8691">[17]Model!$J$52</definedName>
    <definedName name="grec8692" localSheetId="9">[16]Model!$K$52</definedName>
    <definedName name="grec8692">[17]Model!$K$52</definedName>
    <definedName name="grec8693" localSheetId="9">[16]Model!$L$52</definedName>
    <definedName name="grec8693">[17]Model!$L$52</definedName>
    <definedName name="grec8694" localSheetId="9">[16]Model!$M$52</definedName>
    <definedName name="grec8694">[17]Model!$M$52</definedName>
    <definedName name="grec8695" localSheetId="9">[16]Model!$N$52</definedName>
    <definedName name="grec8695">[17]Model!$N$52</definedName>
    <definedName name="grec8696" localSheetId="9">[16]Model!$O$52</definedName>
    <definedName name="grec8696">[17]Model!$O$52</definedName>
    <definedName name="grec8697" localSheetId="9">[16]Model!$P$52</definedName>
    <definedName name="grec8697">[17]Model!$P$52</definedName>
    <definedName name="grec8698" localSheetId="9">[16]Model!$Q$52</definedName>
    <definedName name="grec8698">[17]Model!$Q$52</definedName>
    <definedName name="grec8699" localSheetId="17">#REF!</definedName>
    <definedName name="grec8699">#REF!</definedName>
    <definedName name="grec87100" localSheetId="17">#REF!</definedName>
    <definedName name="grec87100">#REF!</definedName>
    <definedName name="grec87101" localSheetId="17">#REF!</definedName>
    <definedName name="grec87101">#REF!</definedName>
    <definedName name="grec87102">#REF!</definedName>
    <definedName name="grec87103">#REF!</definedName>
    <definedName name="grec8790" localSheetId="9">[16]Model!$I$53</definedName>
    <definedName name="grec8790">[17]Model!$I$53</definedName>
    <definedName name="grec8791" localSheetId="9">[16]Model!$J$53</definedName>
    <definedName name="grec8791">[17]Model!$J$53</definedName>
    <definedName name="grec8792" localSheetId="9">[16]Model!$K$53</definedName>
    <definedName name="grec8792">[17]Model!$K$53</definedName>
    <definedName name="grec8793" localSheetId="9">[16]Model!$L$53</definedName>
    <definedName name="grec8793">[17]Model!$L$53</definedName>
    <definedName name="grec8794" localSheetId="9">[16]Model!$M$53</definedName>
    <definedName name="grec8794">[17]Model!$M$53</definedName>
    <definedName name="grec8795" localSheetId="9">[16]Model!$N$53</definedName>
    <definedName name="grec8795">[17]Model!$N$53</definedName>
    <definedName name="grec8796" localSheetId="9">[16]Model!$O$53</definedName>
    <definedName name="grec8796">[17]Model!$O$53</definedName>
    <definedName name="grec8797" localSheetId="9">[16]Model!$P$53</definedName>
    <definedName name="grec8797">[17]Model!$P$53</definedName>
    <definedName name="grec8798" localSheetId="9">[16]Model!$Q$53</definedName>
    <definedName name="grec8798">[17]Model!$Q$53</definedName>
    <definedName name="grec8799" localSheetId="17">#REF!</definedName>
    <definedName name="grec8799">#REF!</definedName>
    <definedName name="grec88100" localSheetId="17">#REF!</definedName>
    <definedName name="grec88100">#REF!</definedName>
    <definedName name="grec88101" localSheetId="17">#REF!</definedName>
    <definedName name="grec88101">#REF!</definedName>
    <definedName name="grec88102">#REF!</definedName>
    <definedName name="grec88103">#REF!</definedName>
    <definedName name="grec8890" localSheetId="9">[16]Model!$I$54</definedName>
    <definedName name="grec8890">[17]Model!$I$54</definedName>
    <definedName name="grec8891" localSheetId="9">[16]Model!$J$54</definedName>
    <definedName name="grec8891">[17]Model!$J$54</definedName>
    <definedName name="grec8892" localSheetId="9">[16]Model!$K$54</definedName>
    <definedName name="grec8892">[17]Model!$K$54</definedName>
    <definedName name="grec8893" localSheetId="9">[16]Model!$L$54</definedName>
    <definedName name="grec8893">[17]Model!$L$54</definedName>
    <definedName name="grec8894" localSheetId="9">[16]Model!$M$54</definedName>
    <definedName name="grec8894">[17]Model!$M$54</definedName>
    <definedName name="grec8895" localSheetId="9">[16]Model!$N$54</definedName>
    <definedName name="grec8895">[17]Model!$N$54</definedName>
    <definedName name="grec8896" localSheetId="9">[16]Model!$O$54</definedName>
    <definedName name="grec8896">[17]Model!$O$54</definedName>
    <definedName name="grec8897" localSheetId="9">[16]Model!$P$54</definedName>
    <definedName name="grec8897">[17]Model!$P$54</definedName>
    <definedName name="grec8898" localSheetId="9">[16]Model!$Q$54</definedName>
    <definedName name="grec8898">[17]Model!$Q$54</definedName>
    <definedName name="grec8899" localSheetId="17">#REF!</definedName>
    <definedName name="grec8899">#REF!</definedName>
    <definedName name="gross_rec_caution" localSheetId="9">[16]Gross_Rec!$A$51:$IV$52</definedName>
    <definedName name="gross_rec_caution">[17]Gross_Rec!$A$51:$IV$52</definedName>
    <definedName name="GROSS_RECEIPTS" localSheetId="9">#REF!</definedName>
    <definedName name="GROSS_RECEIPTS" localSheetId="17">#REF!</definedName>
    <definedName name="GROSS_RECEIPTS">#REF!</definedName>
    <definedName name="Growth_Contingency_YR_2005" localSheetId="9">'[55]Aday IS DECo &amp; Other'!#REF!</definedName>
    <definedName name="Growth_Contingency_YR_2005" localSheetId="17">'[55]Aday IS DECo &amp; Other'!#REF!</definedName>
    <definedName name="Growth_Contingency_YR_2005">'[55]Aday IS DECo &amp; Other'!#REF!</definedName>
    <definedName name="Growth_Contingency_YR_2006" localSheetId="9">'[55]Aday IS DECo &amp; Other'!#REF!</definedName>
    <definedName name="Growth_Contingency_YR_2006" localSheetId="17">'[55]Aday IS DECo &amp; Other'!#REF!</definedName>
    <definedName name="Growth_Contingency_YR_2006">'[55]Aday IS DECo &amp; Other'!#REF!</definedName>
    <definedName name="Growth_Contingency_YR_2007" localSheetId="17">'[55]Aday IS DECo &amp; Other'!#REF!</definedName>
    <definedName name="Growth_Contingency_YR_2007">'[55]Aday IS DECo &amp; Other'!#REF!</definedName>
    <definedName name="Growth_Contingency_YR_2008" localSheetId="17">'[55]Aday IS DECo &amp; Other'!#REF!</definedName>
    <definedName name="Growth_Contingency_YR_2008">'[55]Aday IS DECo &amp; Other'!#REF!</definedName>
    <definedName name="GRS" localSheetId="9">[16]Gross_Rec!$B$2:$M$49</definedName>
    <definedName name="GRS">[17]Gross_Rec!$B$2:$M$49</definedName>
    <definedName name="GRT" localSheetId="9">#REF!</definedName>
    <definedName name="GRT" localSheetId="17">#REF!</definedName>
    <definedName name="GRT">#REF!</definedName>
    <definedName name="grtm1" localSheetId="9">[16]Print!$I$32</definedName>
    <definedName name="grtm1">[17]Print!$I$32</definedName>
    <definedName name="grtm2" localSheetId="9">[16]Print!$G$32</definedName>
    <definedName name="grtm2">[17]Print!$G$32</definedName>
    <definedName name="grtm3" localSheetId="9">[16]Print!$E$32</definedName>
    <definedName name="grtm3">[17]Print!$E$32</definedName>
    <definedName name="grtm4" localSheetId="9">[16]Print!$C$32</definedName>
    <definedName name="grtm4">[17]Print!$C$32</definedName>
    <definedName name="GTDAMERICAS" localSheetId="17">#REF!</definedName>
    <definedName name="GTDAMERICAS">#REF!</definedName>
    <definedName name="GTDCROP" localSheetId="17">#REF!</definedName>
    <definedName name="GTDCROP">#REF!</definedName>
    <definedName name="GTDFINANCE" localSheetId="17">#REF!</definedName>
    <definedName name="GTDFINANCE">#REF!</definedName>
    <definedName name="GTDGARSTSEEDS">#REF!</definedName>
    <definedName name="GTDINVESTMENT">#REF!</definedName>
    <definedName name="GTDSANDOZ">#REF!</definedName>
    <definedName name="GTDSBI">#REF!</definedName>
    <definedName name="GTDSCORP">#REF!</definedName>
    <definedName name="GTDSEEDS">#REF!</definedName>
    <definedName name="GTDstGARSTSEEDS">#REF!</definedName>
    <definedName name="GTDTMRI">#REF!</definedName>
    <definedName name="GTDWILMINGTON">#REF!</definedName>
    <definedName name="GTDZAPH">#REF!</definedName>
    <definedName name="h" localSheetId="21" hidden="1">{#N/A,#N/A,FALSE,"Monthly SAIFI";#N/A,#N/A,FALSE,"Yearly SAIFI";#N/A,#N/A,FALSE,"Monthly CAIDI";#N/A,#N/A,FALSE,"Yearly CAIDI";#N/A,#N/A,FALSE,"Monthly SAIDI";#N/A,#N/A,FALSE,"Yearly SAIDI";#N/A,#N/A,FALSE,"Monthly MAIFI";#N/A,#N/A,FALSE,"Yearly MAIFI";#N/A,#N/A,FALSE,"Monthly Cust &gt;=4 Int"}</definedName>
    <definedName name="h" localSheetId="9" hidden="1">{#N/A,#N/A,FALSE,"Monthly SAIFI";#N/A,#N/A,FALSE,"Yearly SAIFI";#N/A,#N/A,FALSE,"Monthly CAIDI";#N/A,#N/A,FALSE,"Yearly CAIDI";#N/A,#N/A,FALSE,"Monthly SAIDI";#N/A,#N/A,FALSE,"Yearly SAIDI";#N/A,#N/A,FALSE,"Monthly MAIFI";#N/A,#N/A,FALSE,"Yearly MAIFI";#N/A,#N/A,FALSE,"Monthly Cust &gt;=4 Int"}</definedName>
    <definedName name="h" localSheetId="15" hidden="1">{#N/A,#N/A,FALSE,"Monthly SAIFI";#N/A,#N/A,FALSE,"Yearly SAIFI";#N/A,#N/A,FALSE,"Monthly CAIDI";#N/A,#N/A,FALSE,"Yearly CAIDI";#N/A,#N/A,FALSE,"Monthly SAIDI";#N/A,#N/A,FALSE,"Yearly SAIDI";#N/A,#N/A,FALSE,"Monthly MAIFI";#N/A,#N/A,FALSE,"Yearly MAIFI";#N/A,#N/A,FALSE,"Monthly Cust &gt;=4 Int"}</definedName>
    <definedName name="h" localSheetId="16" hidden="1">{#N/A,#N/A,FALSE,"Monthly SAIFI";#N/A,#N/A,FALSE,"Yearly SAIFI";#N/A,#N/A,FALSE,"Monthly CAIDI";#N/A,#N/A,FALSE,"Yearly CAIDI";#N/A,#N/A,FALSE,"Monthly SAIDI";#N/A,#N/A,FALSE,"Yearly SAIDI";#N/A,#N/A,FALSE,"Monthly MAIFI";#N/A,#N/A,FALSE,"Yearly MAIFI";#N/A,#N/A,FALSE,"Monthly Cust &gt;=4 Int"}</definedName>
    <definedName name="h" localSheetId="14" hidden="1">{#N/A,#N/A,FALSE,"Monthly SAIFI";#N/A,#N/A,FALSE,"Yearly SAIFI";#N/A,#N/A,FALSE,"Monthly CAIDI";#N/A,#N/A,FALSE,"Yearly CAIDI";#N/A,#N/A,FALSE,"Monthly SAIDI";#N/A,#N/A,FALSE,"Yearly SAIDI";#N/A,#N/A,FALSE,"Monthly MAIFI";#N/A,#N/A,FALSE,"Yearly MAIFI";#N/A,#N/A,FALSE,"Monthly Cust &gt;=4 Int"}</definedName>
    <definedName name="h" localSheetId="17" hidden="1">{#N/A,#N/A,FALSE,"Monthly SAIFI";#N/A,#N/A,FALSE,"Yearly SAIFI";#N/A,#N/A,FALSE,"Monthly CAIDI";#N/A,#N/A,FALSE,"Yearly CAIDI";#N/A,#N/A,FALSE,"Monthly SAIDI";#N/A,#N/A,FALSE,"Yearly SAIDI";#N/A,#N/A,FALSE,"Monthly MAIFI";#N/A,#N/A,FALSE,"Yearly MAIFI";#N/A,#N/A,FALSE,"Monthly Cust &gt;=4 Int"}</definedName>
    <definedName name="h" hidden="1">{#N/A,#N/A,FALSE,"Monthly SAIFI";#N/A,#N/A,FALSE,"Yearly SAIFI";#N/A,#N/A,FALSE,"Monthly CAIDI";#N/A,#N/A,FALSE,"Yearly CAIDI";#N/A,#N/A,FALSE,"Monthly SAIDI";#N/A,#N/A,FALSE,"Yearly SAIDI";#N/A,#N/A,FALSE,"Monthly MAIFI";#N/A,#N/A,FALSE,"Yearly MAIFI";#N/A,#N/A,FALSE,"Monthly Cust &gt;=4 Int"}</definedName>
    <definedName name="HCTextLen">#REF!</definedName>
    <definedName name="head">#REF!</definedName>
    <definedName name="HEAD1" localSheetId="17">#REF!</definedName>
    <definedName name="HEAD1">#REF!</definedName>
    <definedName name="Headcount___DTE_Employees">#REF!</definedName>
    <definedName name="Header">#REF!</definedName>
    <definedName name="HELP_LOCATOR">#REF!</definedName>
    <definedName name="hh" localSheetId="21" hidden="1">{#N/A,#N/A,FALSE,"Monthly SAIFI";#N/A,#N/A,FALSE,"Yearly SAIFI";#N/A,#N/A,FALSE,"Monthly CAIDI";#N/A,#N/A,FALSE,"Yearly CAIDI";#N/A,#N/A,FALSE,"Monthly SAIDI";#N/A,#N/A,FALSE,"Yearly SAIDI";#N/A,#N/A,FALSE,"Monthly MAIFI";#N/A,#N/A,FALSE,"Yearly MAIFI";#N/A,#N/A,FALSE,"Monthly Cust &gt;=4 Int"}</definedName>
    <definedName name="hh" localSheetId="9" hidden="1">{#N/A,#N/A,FALSE,"Monthly SAIFI";#N/A,#N/A,FALSE,"Yearly SAIFI";#N/A,#N/A,FALSE,"Monthly CAIDI";#N/A,#N/A,FALSE,"Yearly CAIDI";#N/A,#N/A,FALSE,"Monthly SAIDI";#N/A,#N/A,FALSE,"Yearly SAIDI";#N/A,#N/A,FALSE,"Monthly MAIFI";#N/A,#N/A,FALSE,"Yearly MAIFI";#N/A,#N/A,FALSE,"Monthly Cust &gt;=4 Int"}</definedName>
    <definedName name="hh" localSheetId="15" hidden="1">{#N/A,#N/A,FALSE,"Monthly SAIFI";#N/A,#N/A,FALSE,"Yearly SAIFI";#N/A,#N/A,FALSE,"Monthly CAIDI";#N/A,#N/A,FALSE,"Yearly CAIDI";#N/A,#N/A,FALSE,"Monthly SAIDI";#N/A,#N/A,FALSE,"Yearly SAIDI";#N/A,#N/A,FALSE,"Monthly MAIFI";#N/A,#N/A,FALSE,"Yearly MAIFI";#N/A,#N/A,FALSE,"Monthly Cust &gt;=4 Int"}</definedName>
    <definedName name="hh" localSheetId="16" hidden="1">{#N/A,#N/A,FALSE,"Monthly SAIFI";#N/A,#N/A,FALSE,"Yearly SAIFI";#N/A,#N/A,FALSE,"Monthly CAIDI";#N/A,#N/A,FALSE,"Yearly CAIDI";#N/A,#N/A,FALSE,"Monthly SAIDI";#N/A,#N/A,FALSE,"Yearly SAIDI";#N/A,#N/A,FALSE,"Monthly MAIFI";#N/A,#N/A,FALSE,"Yearly MAIFI";#N/A,#N/A,FALSE,"Monthly Cust &gt;=4 Int"}</definedName>
    <definedName name="hh" localSheetId="14" hidden="1">{#N/A,#N/A,FALSE,"Monthly SAIFI";#N/A,#N/A,FALSE,"Yearly SAIFI";#N/A,#N/A,FALSE,"Monthly CAIDI";#N/A,#N/A,FALSE,"Yearly CAIDI";#N/A,#N/A,FALSE,"Monthly SAIDI";#N/A,#N/A,FALSE,"Yearly SAIDI";#N/A,#N/A,FALSE,"Monthly MAIFI";#N/A,#N/A,FALSE,"Yearly MAIFI";#N/A,#N/A,FALSE,"Monthly Cust &gt;=4 Int"}</definedName>
    <definedName name="hh" localSheetId="17" hidden="1">{#N/A,#N/A,FALSE,"Monthly SAIFI";#N/A,#N/A,FALSE,"Yearly SAIFI";#N/A,#N/A,FALSE,"Monthly CAIDI";#N/A,#N/A,FALSE,"Yearly CAIDI";#N/A,#N/A,FALSE,"Monthly SAIDI";#N/A,#N/A,FALSE,"Yearly SAIDI";#N/A,#N/A,FALSE,"Monthly MAIFI";#N/A,#N/A,FALSE,"Yearly MAIFI";#N/A,#N/A,FALSE,"Monthly Cust &gt;=4 Int"}</definedName>
    <definedName name="hh" hidden="1">{#N/A,#N/A,FALSE,"Monthly SAIFI";#N/A,#N/A,FALSE,"Yearly SAIFI";#N/A,#N/A,FALSE,"Monthly CAIDI";#N/A,#N/A,FALSE,"Yearly CAIDI";#N/A,#N/A,FALSE,"Monthly SAIDI";#N/A,#N/A,FALSE,"Yearly SAIDI";#N/A,#N/A,FALSE,"Monthly MAIFI";#N/A,#N/A,FALSE,"Yearly MAIFI";#N/A,#N/A,FALSE,"Monthly Cust &gt;=4 Int"}</definedName>
    <definedName name="High_Level" localSheetId="9">'[103]Tony''s Categories'!$B$6:$B$11</definedName>
    <definedName name="High_Level">'[104]Tony''s Categories'!$B$6:$B$11</definedName>
    <definedName name="historiccents" localSheetId="9">#REF!</definedName>
    <definedName name="historiccents" localSheetId="17">#REF!</definedName>
    <definedName name="historiccents">#REF!</definedName>
    <definedName name="hjfjghjgfjgj" localSheetId="21" hidden="1">{#N/A,#N/A,FALSE,"Monthly SAIFI";#N/A,#N/A,FALSE,"Yearly SAIFI";#N/A,#N/A,FALSE,"Monthly CAIDI";#N/A,#N/A,FALSE,"Yearly CAIDI";#N/A,#N/A,FALSE,"Monthly SAIDI";#N/A,#N/A,FALSE,"Yearly SAIDI";#N/A,#N/A,FALSE,"Monthly MAIFI";#N/A,#N/A,FALSE,"Yearly MAIFI";#N/A,#N/A,FALSE,"Monthly Cust &gt;=4 Int"}</definedName>
    <definedName name="hjfjghjgfjgj" localSheetId="9" hidden="1">{#N/A,#N/A,FALSE,"Monthly SAIFI";#N/A,#N/A,FALSE,"Yearly SAIFI";#N/A,#N/A,FALSE,"Monthly CAIDI";#N/A,#N/A,FALSE,"Yearly CAIDI";#N/A,#N/A,FALSE,"Monthly SAIDI";#N/A,#N/A,FALSE,"Yearly SAIDI";#N/A,#N/A,FALSE,"Monthly MAIFI";#N/A,#N/A,FALSE,"Yearly MAIFI";#N/A,#N/A,FALSE,"Monthly Cust &gt;=4 Int"}</definedName>
    <definedName name="hjfjghjgfjgj" localSheetId="15" hidden="1">{#N/A,#N/A,FALSE,"Monthly SAIFI";#N/A,#N/A,FALSE,"Yearly SAIFI";#N/A,#N/A,FALSE,"Monthly CAIDI";#N/A,#N/A,FALSE,"Yearly CAIDI";#N/A,#N/A,FALSE,"Monthly SAIDI";#N/A,#N/A,FALSE,"Yearly SAIDI";#N/A,#N/A,FALSE,"Monthly MAIFI";#N/A,#N/A,FALSE,"Yearly MAIFI";#N/A,#N/A,FALSE,"Monthly Cust &gt;=4 Int"}</definedName>
    <definedName name="hjfjghjgfjgj" localSheetId="16" hidden="1">{#N/A,#N/A,FALSE,"Monthly SAIFI";#N/A,#N/A,FALSE,"Yearly SAIFI";#N/A,#N/A,FALSE,"Monthly CAIDI";#N/A,#N/A,FALSE,"Yearly CAIDI";#N/A,#N/A,FALSE,"Monthly SAIDI";#N/A,#N/A,FALSE,"Yearly SAIDI";#N/A,#N/A,FALSE,"Monthly MAIFI";#N/A,#N/A,FALSE,"Yearly MAIFI";#N/A,#N/A,FALSE,"Monthly Cust &gt;=4 Int"}</definedName>
    <definedName name="hjfjghjgfjgj" localSheetId="14" hidden="1">{#N/A,#N/A,FALSE,"Monthly SAIFI";#N/A,#N/A,FALSE,"Yearly SAIFI";#N/A,#N/A,FALSE,"Monthly CAIDI";#N/A,#N/A,FALSE,"Yearly CAIDI";#N/A,#N/A,FALSE,"Monthly SAIDI";#N/A,#N/A,FALSE,"Yearly SAIDI";#N/A,#N/A,FALSE,"Monthly MAIFI";#N/A,#N/A,FALSE,"Yearly MAIFI";#N/A,#N/A,FALSE,"Monthly Cust &gt;=4 Int"}</definedName>
    <definedName name="hjfjghjgfjgj" localSheetId="17" hidden="1">{#N/A,#N/A,FALSE,"Monthly SAIFI";#N/A,#N/A,FALSE,"Yearly SAIFI";#N/A,#N/A,FALSE,"Monthly CAIDI";#N/A,#N/A,FALSE,"Yearly CAIDI";#N/A,#N/A,FALSE,"Monthly SAIDI";#N/A,#N/A,FALSE,"Yearly SAIDI";#N/A,#N/A,FALSE,"Monthly MAIFI";#N/A,#N/A,FALSE,"Yearly MAIFI";#N/A,#N/A,FALSE,"Monthly Cust &gt;=4 Int"}</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localSheetId="21" hidden="1">{#N/A,#N/A,FALSE,"Monthly SAIFI";#N/A,#N/A,FALSE,"Yearly SAIFI";#N/A,#N/A,FALSE,"Monthly CAIDI";#N/A,#N/A,FALSE,"Yearly CAIDI";#N/A,#N/A,FALSE,"Monthly SAIDI";#N/A,#N/A,FALSE,"Yearly SAIDI";#N/A,#N/A,FALSE,"Monthly MAIFI";#N/A,#N/A,FALSE,"Yearly MAIFI";#N/A,#N/A,FALSE,"Monthly Cust &gt;=4 Int"}</definedName>
    <definedName name="hjghjgf" localSheetId="9" hidden="1">{#N/A,#N/A,FALSE,"Monthly SAIFI";#N/A,#N/A,FALSE,"Yearly SAIFI";#N/A,#N/A,FALSE,"Monthly CAIDI";#N/A,#N/A,FALSE,"Yearly CAIDI";#N/A,#N/A,FALSE,"Monthly SAIDI";#N/A,#N/A,FALSE,"Yearly SAIDI";#N/A,#N/A,FALSE,"Monthly MAIFI";#N/A,#N/A,FALSE,"Yearly MAIFI";#N/A,#N/A,FALSE,"Monthly Cust &gt;=4 Int"}</definedName>
    <definedName name="hjghjgf" localSheetId="15" hidden="1">{#N/A,#N/A,FALSE,"Monthly SAIFI";#N/A,#N/A,FALSE,"Yearly SAIFI";#N/A,#N/A,FALSE,"Monthly CAIDI";#N/A,#N/A,FALSE,"Yearly CAIDI";#N/A,#N/A,FALSE,"Monthly SAIDI";#N/A,#N/A,FALSE,"Yearly SAIDI";#N/A,#N/A,FALSE,"Monthly MAIFI";#N/A,#N/A,FALSE,"Yearly MAIFI";#N/A,#N/A,FALSE,"Monthly Cust &gt;=4 Int"}</definedName>
    <definedName name="hjghjgf" localSheetId="16" hidden="1">{#N/A,#N/A,FALSE,"Monthly SAIFI";#N/A,#N/A,FALSE,"Yearly SAIFI";#N/A,#N/A,FALSE,"Monthly CAIDI";#N/A,#N/A,FALSE,"Yearly CAIDI";#N/A,#N/A,FALSE,"Monthly SAIDI";#N/A,#N/A,FALSE,"Yearly SAIDI";#N/A,#N/A,FALSE,"Monthly MAIFI";#N/A,#N/A,FALSE,"Yearly MAIFI";#N/A,#N/A,FALSE,"Monthly Cust &gt;=4 Int"}</definedName>
    <definedName name="hjghjgf" localSheetId="14" hidden="1">{#N/A,#N/A,FALSE,"Monthly SAIFI";#N/A,#N/A,FALSE,"Yearly SAIFI";#N/A,#N/A,FALSE,"Monthly CAIDI";#N/A,#N/A,FALSE,"Yearly CAIDI";#N/A,#N/A,FALSE,"Monthly SAIDI";#N/A,#N/A,FALSE,"Yearly SAIDI";#N/A,#N/A,FALSE,"Monthly MAIFI";#N/A,#N/A,FALSE,"Yearly MAIFI";#N/A,#N/A,FALSE,"Monthly Cust &gt;=4 Int"}</definedName>
    <definedName name="hjghjgf" localSheetId="17"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LDING_CO___OTHER_TOTAL" localSheetId="17">#REF!</definedName>
    <definedName name="HOLDING_CO___OTHER_TOTAL">#REF!</definedName>
    <definedName name="HOLDING_CO___OTHER_TOTAL_YR_2005" localSheetId="17">'[55]Aday IS DECo &amp; Other'!#REF!</definedName>
    <definedName name="HOLDING_CO___OTHER_TOTAL_YR_2005">'[55]Aday IS DECo &amp; Other'!#REF!</definedName>
    <definedName name="HOLDING_CO___OTHER_TOTAL_YR_2006" localSheetId="17">'[55]Aday IS DECo &amp; Other'!#REF!</definedName>
    <definedName name="HOLDING_CO___OTHER_TOTAL_YR_2006">'[55]Aday IS DECo &amp; Other'!#REF!</definedName>
    <definedName name="HOLDING_CO___OTHER_TOTAL_YR_2007" localSheetId="17">'[55]Aday IS DECo &amp; Other'!#REF!</definedName>
    <definedName name="HOLDING_CO___OTHER_TOTAL_YR_2007">'[55]Aday IS DECo &amp; Other'!#REF!</definedName>
    <definedName name="HOLDING_CO___OTHER_TOTAL_YR_2008" localSheetId="17">'[55]Aday IS DECo &amp; Other'!#REF!</definedName>
    <definedName name="HOLDING_CO___OTHER_TOTAL_YR_2008">'[55]Aday IS DECo &amp; Other'!#REF!</definedName>
    <definedName name="homeNo" localSheetId="9">[76]Input!#REF!</definedName>
    <definedName name="homeNo">[77]Input!#REF!</definedName>
    <definedName name="homeProd" localSheetId="9">[76]Input!#REF!</definedName>
    <definedName name="homeProd">[77]Input!#REF!</definedName>
    <definedName name="homeSalary" localSheetId="9">[76]Input!#REF!</definedName>
    <definedName name="homeSalary">[77]Input!#REF!</definedName>
    <definedName name="HONTSR">'[41]A.2 PTP'!$P$333</definedName>
    <definedName name="HOURS" localSheetId="17">#REF!</definedName>
    <definedName name="HOURS">#REF!</definedName>
    <definedName name="howToChange" localSheetId="17">#REF!</definedName>
    <definedName name="howToChange">#REF!</definedName>
    <definedName name="howToCheck" localSheetId="17">#REF!</definedName>
    <definedName name="howToCheck">#REF!</definedName>
    <definedName name="HPNTSR">'[41]A.2 PTP'!$P$332</definedName>
    <definedName name="HTML_CodePage">1252</definedName>
    <definedName name="HTML_Control" localSheetId="9">{"'Metretek HTML'!$A$7:$W$42"}</definedName>
    <definedName name="HTML_Control" localSheetId="15">{"'Metretek HTML'!$A$7:$W$42"}</definedName>
    <definedName name="HTML_Control" localSheetId="16">{"'Metretek HTML'!$A$7:$W$42"}</definedName>
    <definedName name="HTML_Control" localSheetId="17">{"'Metretek HTML'!$A$7:$W$42"}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ybrid_Securities_CPM">#REF!</definedName>
    <definedName name="IBMDirDoc">#REF!</definedName>
    <definedName name="IBMDirDollars">#REF!</definedName>
    <definedName name="IDN">#REF!</definedName>
    <definedName name="IFN">#REF!</definedName>
    <definedName name="IMAX1">#REF!</definedName>
    <definedName name="IMAX2">#REF!</definedName>
    <definedName name="IMAX3">#REF!</definedName>
    <definedName name="Inactive">#REF!</definedName>
    <definedName name="INC">#REF!</definedName>
    <definedName name="Inc__Dec__Accounts_Payable">#REF!</definedName>
    <definedName name="Inc__Dec__Accrued_Interest_Payable">#REF!</definedName>
    <definedName name="Inc__Dec__Accrued_Payroll">#REF!</definedName>
    <definedName name="Inc__Dec__Commercial_Paper_CPM">#REF!</definedName>
    <definedName name="Inc__Dec__Dividends_Payable">#REF!</definedName>
    <definedName name="Inc__Dec__General_Taxes">#REF!</definedName>
    <definedName name="Inc__Dec__Income_Taxes">#REF!</definedName>
    <definedName name="Inc__Dec__Intercompany_Loan_CPM">#REF!</definedName>
    <definedName name="Inc__Dec__Liability_from_Risk_Mgt_Activity">#REF!</definedName>
    <definedName name="Inc__Dec__Minority_Interest">#REF!</definedName>
    <definedName name="Inc__Dec__Other_Current_Liabilities">#REF!</definedName>
    <definedName name="Inc__Dec__Other_Deferred_Liabilities">#REF!</definedName>
    <definedName name="Inc__Dec__Regulatory_Liabilities">#REF!</definedName>
    <definedName name="Inc__Dec__Securitized_Debt_CPM">#REF!</definedName>
    <definedName name="Inc__Dec_Accts_Receivable">#REF!</definedName>
    <definedName name="Inc__Dec_Asset_from_Risk_Mgt_Activity">#REF!</definedName>
    <definedName name="Inc__Dec_Inventories">#REF!</definedName>
    <definedName name="Inc__Dec_Nuclear_Decomm_Trust_Funds">#REF!</definedName>
    <definedName name="Inc__Dec_Other_Current_Assets">#REF!</definedName>
    <definedName name="Inc__Dec_Other_Deferred_Assets">#REF!</definedName>
    <definedName name="Inc__Dec_Other_Receivables">#REF!</definedName>
    <definedName name="Inc__Dec_Prepaid_Pensions">#REF!</definedName>
    <definedName name="Inc__Dec_Regulatory_Assets">#REF!</definedName>
    <definedName name="Inc__Dec_Unbilled_Revenue">#REF!</definedName>
    <definedName name="Include_OTRA_Kwhrs" localSheetId="9">[105]Inputs!#REF!</definedName>
    <definedName name="Include_OTRA_Kwhrs" localSheetId="17">[106]Inputs!#REF!</definedName>
    <definedName name="Include_OTRA_Kwhrs">[106]Inputs!#REF!</definedName>
    <definedName name="Income_Taxes" localSheetId="9">#REF!</definedName>
    <definedName name="Income_Taxes" localSheetId="17">#REF!</definedName>
    <definedName name="Income_Taxes">#REF!</definedName>
    <definedName name="Income_Taxes_CPM" localSheetId="17">#REF!</definedName>
    <definedName name="Income_Taxes_CPM">#REF!</definedName>
    <definedName name="Income_Taxes_Federal" localSheetId="17">#REF!</definedName>
    <definedName name="Income_Taxes_Federal">#REF!</definedName>
    <definedName name="Income_Taxes_Payable">#REF!</definedName>
    <definedName name="Income_Taxes_State__Local___Other">#REF!</definedName>
    <definedName name="IncomeStatement">#REF!</definedName>
    <definedName name="IncomeStatementDates">#REF!</definedName>
    <definedName name="INCP">#REF!</definedName>
    <definedName name="INCPBOD">#REF!</definedName>
    <definedName name="IND.MAX">#N/A</definedName>
    <definedName name="IND.MAX1">#N/A</definedName>
    <definedName name="INDEX" localSheetId="17">#REF!</definedName>
    <definedName name="INDEX">#REF!</definedName>
    <definedName name="InfoPane" localSheetId="17">#REF!</definedName>
    <definedName name="InfoPane">#REF!</definedName>
    <definedName name="InformationPane" localSheetId="17">#REF!</definedName>
    <definedName name="InformationPane">#REF!</definedName>
    <definedName name="INFOSYS">#REF!</definedName>
    <definedName name="InfpPane">#REF!</definedName>
    <definedName name="Infusion__Dividend__CPM">#REF!</definedName>
    <definedName name="INPUT">#REF!</definedName>
    <definedName name="INPUT_AREA">#REF!</definedName>
    <definedName name="INPUT_DATA">#REF!</definedName>
    <definedName name="Input_Range">'[107]Nonlevelized-IOU'!$K$7,'[107]Nonlevelized-IOU'!$D$10,'[107]Nonlevelized-IOU'!$I$26,'[107]Nonlevelized-IOU'!$D$89:$D$92,'[107]Nonlevelized-IOU'!$D$97:$D$100,'[107]Nonlevelized-IOU'!$D$113:$D$116,'[107]Nonlevelized-IOU'!$D$124:$D$125,'[107]Nonlevelized-IOU'!$D$162,'[107]Nonlevelized-IOU'!$D$164:$D$165,'[107]Nonlevelized-IOU'!$D$167,'[107]Nonlevelized-IOU'!$D$174:$D$175,'[107]Nonlevelized-IOU'!$D$181,'[107]Nonlevelized-IOU'!$D$184,'[107]Nonlevelized-IOU'!$I$233:$I$234,'[107]Nonlevelized-IOU'!$D$250:$D$253,'[107]Nonlevelized-IOU'!$D$257:$D$259,'[107]Nonlevelized-IOU'!$I$263,'[107]Nonlevelized-IOU'!$I$265,'[107]Nonlevelized-IOU'!$I$268,'[107]Nonlevelized-IOU'!$D$274:$D$275,'[107]Nonlevelized-IOU'!$I$289,'[107]Nonlevelized-IOU'!$D$325:$D$327</definedName>
    <definedName name="Inputs_EndYrBal">[47]Inputs!$E$16:$E$73</definedName>
    <definedName name="Inputs_EndYrBal_prior">[47]Inputs!$D$16:$D$73</definedName>
    <definedName name="Inputs_FF1_Map">[47]Inputs!$F$16:$F$73</definedName>
    <definedName name="INSERTRANGE" localSheetId="9">#REF!</definedName>
    <definedName name="INSERTRANGE" localSheetId="17">#REF!</definedName>
    <definedName name="INSERTRANGE">#REF!</definedName>
    <definedName name="int_rate" localSheetId="17">#REF!</definedName>
    <definedName name="int_rate">#REF!</definedName>
    <definedName name="intang_afudc910" localSheetId="9">[108]criteria!$A$5:$B$6</definedName>
    <definedName name="intang_afudc910">[109]criteria!$A$5:$B$6</definedName>
    <definedName name="INTCUT" localSheetId="9">#REF!</definedName>
    <definedName name="INTCUT" localSheetId="17">#REF!</definedName>
    <definedName name="INTCUT">#REF!</definedName>
    <definedName name="intedp2data" localSheetId="9">#REF!</definedName>
    <definedName name="intedp2data" localSheetId="17">#REF!</definedName>
    <definedName name="intedp2data">#REF!</definedName>
    <definedName name="Intercompany_Loan" localSheetId="17">#REF!</definedName>
    <definedName name="Intercompany_Loan">#REF!</definedName>
    <definedName name="Intercompany_Loan_CPM" localSheetId="17">#REF!</definedName>
    <definedName name="Intercompany_Loan_CPM">#REF!</definedName>
    <definedName name="Interest___Preferred_Total_CPM">#REF!</definedName>
    <definedName name="Interest_Capitalized_CPM">#REF!</definedName>
    <definedName name="Interest_Expense___DTE_CPM">#REF!</definedName>
    <definedName name="Interest_Expense___Other__Inc__Ded">#REF!</definedName>
    <definedName name="Interest_Expense___Other_CPM">#REF!</definedName>
    <definedName name="Interest_Expense_CPM">#REF!</definedName>
    <definedName name="International_Trans._Co.">#REF!</definedName>
    <definedName name="International_Trans._Co._YR_2005">'[55]Aday IS DECo &amp; Other'!#REF!</definedName>
    <definedName name="International_Trans._Co._YR_2006">'[55]Aday IS DECo &amp; Other'!#REF!</definedName>
    <definedName name="International_Trans._Co._YR_2007">'[55]Aday IS DECo &amp; Other'!#REF!</definedName>
    <definedName name="International_Trans._Co._YR_2008">'[55]Aday IS DECo &amp; Other'!#REF!</definedName>
    <definedName name="INTQ" localSheetId="9">'[110]IR COMP'!$B$39</definedName>
    <definedName name="INTQ">'[111]IR COMP'!$B$39</definedName>
    <definedName name="INTY" localSheetId="9">'[110]IR COMP'!$C$39</definedName>
    <definedName name="INTY">'[111]IR COMP'!$C$39</definedName>
    <definedName name="Inv_JE" localSheetId="9">#REF!</definedName>
    <definedName name="Inv_JE" localSheetId="17">#REF!</definedName>
    <definedName name="Inv_JE">#REF!</definedName>
    <definedName name="Inv_wp" localSheetId="17">#REF!</definedName>
    <definedName name="Inv_wp">#REF!</definedName>
    <definedName name="Inventories" localSheetId="17">#REF!</definedName>
    <definedName name="Inventories">#REF!</definedName>
    <definedName name="Investment">#REF!</definedName>
    <definedName name="Investment_in_Goodwill">#REF!</definedName>
    <definedName name="Investment_in_Joint_Venture">#REF!</definedName>
    <definedName name="Investment_in_Other_Intangible_Assets">#REF!</definedName>
    <definedName name="Investments">#REF!</definedName>
    <definedName name="INVESTMENTS___PROPERTY">#REF!</definedName>
    <definedName name="IPP">'[41]C. Input'!#REF!</definedName>
    <definedName name="IPPINT">'[41]C. Input'!#REF!</definedName>
    <definedName name="IPPIRB">'[41]C. Input'!#REF!</definedName>
    <definedName name="IPPRB">'[41]C. Input'!#REF!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TC">'[41]C. Input'!$F$146</definedName>
    <definedName name="ITCWO">'[41]C. Input'!$F$325</definedName>
    <definedName name="ITE" localSheetId="9">[112]PL!$A:$IV</definedName>
    <definedName name="ITE">[113]PL!$A:$IV</definedName>
    <definedName name="itec" localSheetId="9">[112]PL!$A$1:$A$65536</definedName>
    <definedName name="itec">[113]PL!$A$1:$A$65536</definedName>
    <definedName name="JAN" localSheetId="9">#REF!</definedName>
    <definedName name="JAN" localSheetId="17">#REF!</definedName>
    <definedName name="JAN">#REF!</definedName>
    <definedName name="JanCP" localSheetId="9">#REF!</definedName>
    <definedName name="JanCP" localSheetId="17">#REF!</definedName>
    <definedName name="JanCP">#REF!</definedName>
    <definedName name="JE" localSheetId="17">#REF!</definedName>
    <definedName name="JE">#REF!</definedName>
    <definedName name="JE33WP" localSheetId="17">#REF!</definedName>
    <definedName name="JE33WP">#REF!</definedName>
    <definedName name="jeff" localSheetId="21" hidden="1">{#N/A,#N/A,FALSE,"Monthly SAIFI";#N/A,#N/A,FALSE,"Yearly SAIFI";#N/A,#N/A,FALSE,"Monthly CAIDI";#N/A,#N/A,FALSE,"Yearly CAIDI";#N/A,#N/A,FALSE,"Monthly SAIDI";#N/A,#N/A,FALSE,"Yearly SAIDI";#N/A,#N/A,FALSE,"Monthly MAIFI";#N/A,#N/A,FALSE,"Yearly MAIFI";#N/A,#N/A,FALSE,"Monthly Cust &gt;=4 Int"}</definedName>
    <definedName name="jeff" localSheetId="9" hidden="1">{#N/A,#N/A,FALSE,"Monthly SAIFI";#N/A,#N/A,FALSE,"Yearly SAIFI";#N/A,#N/A,FALSE,"Monthly CAIDI";#N/A,#N/A,FALSE,"Yearly CAIDI";#N/A,#N/A,FALSE,"Monthly SAIDI";#N/A,#N/A,FALSE,"Yearly SAIDI";#N/A,#N/A,FALSE,"Monthly MAIFI";#N/A,#N/A,FALSE,"Yearly MAIFI";#N/A,#N/A,FALSE,"Monthly Cust &gt;=4 Int"}</definedName>
    <definedName name="jeff" localSheetId="15" hidden="1">{#N/A,#N/A,FALSE,"Monthly SAIFI";#N/A,#N/A,FALSE,"Yearly SAIFI";#N/A,#N/A,FALSE,"Monthly CAIDI";#N/A,#N/A,FALSE,"Yearly CAIDI";#N/A,#N/A,FALSE,"Monthly SAIDI";#N/A,#N/A,FALSE,"Yearly SAIDI";#N/A,#N/A,FALSE,"Monthly MAIFI";#N/A,#N/A,FALSE,"Yearly MAIFI";#N/A,#N/A,FALSE,"Monthly Cust &gt;=4 Int"}</definedName>
    <definedName name="jeff" localSheetId="16" hidden="1">{#N/A,#N/A,FALSE,"Monthly SAIFI";#N/A,#N/A,FALSE,"Yearly SAIFI";#N/A,#N/A,FALSE,"Monthly CAIDI";#N/A,#N/A,FALSE,"Yearly CAIDI";#N/A,#N/A,FALSE,"Monthly SAIDI";#N/A,#N/A,FALSE,"Yearly SAIDI";#N/A,#N/A,FALSE,"Monthly MAIFI";#N/A,#N/A,FALSE,"Yearly MAIFI";#N/A,#N/A,FALSE,"Monthly Cust &gt;=4 Int"}</definedName>
    <definedName name="jeff" localSheetId="14" hidden="1">{#N/A,#N/A,FALSE,"Monthly SAIFI";#N/A,#N/A,FALSE,"Yearly SAIFI";#N/A,#N/A,FALSE,"Monthly CAIDI";#N/A,#N/A,FALSE,"Yearly CAIDI";#N/A,#N/A,FALSE,"Monthly SAIDI";#N/A,#N/A,FALSE,"Yearly SAIDI";#N/A,#N/A,FALSE,"Monthly MAIFI";#N/A,#N/A,FALSE,"Yearly MAIFI";#N/A,#N/A,FALSE,"Monthly Cust &gt;=4 Int"}</definedName>
    <definedName name="jeff" localSheetId="17" hidden="1">{#N/A,#N/A,FALSE,"Monthly SAIFI";#N/A,#N/A,FALSE,"Yearly SAIFI";#N/A,#N/A,FALSE,"Monthly CAIDI";#N/A,#N/A,FALSE,"Yearly CAIDI";#N/A,#N/A,FALSE,"Monthly SAIDI";#N/A,#N/A,FALSE,"Yearly SAIDI";#N/A,#N/A,FALSE,"Monthly MAIFI";#N/A,#N/A,FALSE,"Yearly MAIFI";#N/A,#N/A,FALSE,"Monthly Cust &gt;=4 Int"}</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localSheetId="21" hidden="1">{#N/A,#N/A,FALSE,"Monthly SAIFI";#N/A,#N/A,FALSE,"Yearly SAIFI";#N/A,#N/A,FALSE,"Monthly CAIDI";#N/A,#N/A,FALSE,"Yearly CAIDI";#N/A,#N/A,FALSE,"Monthly SAIDI";#N/A,#N/A,FALSE,"Yearly SAIDI";#N/A,#N/A,FALSE,"Monthly MAIFI";#N/A,#N/A,FALSE,"Yearly MAIFI";#N/A,#N/A,FALSE,"Monthly Cust &gt;=4 Int"}</definedName>
    <definedName name="jghjgjgfjgj" localSheetId="9" hidden="1">{#N/A,#N/A,FALSE,"Monthly SAIFI";#N/A,#N/A,FALSE,"Yearly SAIFI";#N/A,#N/A,FALSE,"Monthly CAIDI";#N/A,#N/A,FALSE,"Yearly CAIDI";#N/A,#N/A,FALSE,"Monthly SAIDI";#N/A,#N/A,FALSE,"Yearly SAIDI";#N/A,#N/A,FALSE,"Monthly MAIFI";#N/A,#N/A,FALSE,"Yearly MAIFI";#N/A,#N/A,FALSE,"Monthly Cust &gt;=4 Int"}</definedName>
    <definedName name="jghjgjgfjgj" localSheetId="15" hidden="1">{#N/A,#N/A,FALSE,"Monthly SAIFI";#N/A,#N/A,FALSE,"Yearly SAIFI";#N/A,#N/A,FALSE,"Monthly CAIDI";#N/A,#N/A,FALSE,"Yearly CAIDI";#N/A,#N/A,FALSE,"Monthly SAIDI";#N/A,#N/A,FALSE,"Yearly SAIDI";#N/A,#N/A,FALSE,"Monthly MAIFI";#N/A,#N/A,FALSE,"Yearly MAIFI";#N/A,#N/A,FALSE,"Monthly Cust &gt;=4 Int"}</definedName>
    <definedName name="jghjgjgfjgj" localSheetId="16" hidden="1">{#N/A,#N/A,FALSE,"Monthly SAIFI";#N/A,#N/A,FALSE,"Yearly SAIFI";#N/A,#N/A,FALSE,"Monthly CAIDI";#N/A,#N/A,FALSE,"Yearly CAIDI";#N/A,#N/A,FALSE,"Monthly SAIDI";#N/A,#N/A,FALSE,"Yearly SAIDI";#N/A,#N/A,FALSE,"Monthly MAIFI";#N/A,#N/A,FALSE,"Yearly MAIFI";#N/A,#N/A,FALSE,"Monthly Cust &gt;=4 Int"}</definedName>
    <definedName name="jghjgjgfjgj" localSheetId="14" hidden="1">{#N/A,#N/A,FALSE,"Monthly SAIFI";#N/A,#N/A,FALSE,"Yearly SAIFI";#N/A,#N/A,FALSE,"Monthly CAIDI";#N/A,#N/A,FALSE,"Yearly CAIDI";#N/A,#N/A,FALSE,"Monthly SAIDI";#N/A,#N/A,FALSE,"Yearly SAIDI";#N/A,#N/A,FALSE,"Monthly MAIFI";#N/A,#N/A,FALSE,"Yearly MAIFI";#N/A,#N/A,FALSE,"Monthly Cust &gt;=4 Int"}</definedName>
    <definedName name="jghjgjgfjgj" localSheetId="17"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OB">#REF!</definedName>
    <definedName name="John" localSheetId="21" hidden="1">{#N/A,#N/A,FALSE,"Monthly SAIFI";#N/A,#N/A,FALSE,"Yearly SAIFI";#N/A,#N/A,FALSE,"Monthly CAIDI";#N/A,#N/A,FALSE,"Yearly CAIDI";#N/A,#N/A,FALSE,"Monthly SAIDI";#N/A,#N/A,FALSE,"Yearly SAIDI";#N/A,#N/A,FALSE,"Monthly MAIFI";#N/A,#N/A,FALSE,"Yearly MAIFI";#N/A,#N/A,FALSE,"Monthly Cust &gt;=4 Int"}</definedName>
    <definedName name="John" localSheetId="9" hidden="1">{#N/A,#N/A,FALSE,"Monthly SAIFI";#N/A,#N/A,FALSE,"Yearly SAIFI";#N/A,#N/A,FALSE,"Monthly CAIDI";#N/A,#N/A,FALSE,"Yearly CAIDI";#N/A,#N/A,FALSE,"Monthly SAIDI";#N/A,#N/A,FALSE,"Yearly SAIDI";#N/A,#N/A,FALSE,"Monthly MAIFI";#N/A,#N/A,FALSE,"Yearly MAIFI";#N/A,#N/A,FALSE,"Monthly Cust &gt;=4 Int"}</definedName>
    <definedName name="John" localSheetId="15" hidden="1">{#N/A,#N/A,FALSE,"Monthly SAIFI";#N/A,#N/A,FALSE,"Yearly SAIFI";#N/A,#N/A,FALSE,"Monthly CAIDI";#N/A,#N/A,FALSE,"Yearly CAIDI";#N/A,#N/A,FALSE,"Monthly SAIDI";#N/A,#N/A,FALSE,"Yearly SAIDI";#N/A,#N/A,FALSE,"Monthly MAIFI";#N/A,#N/A,FALSE,"Yearly MAIFI";#N/A,#N/A,FALSE,"Monthly Cust &gt;=4 Int"}</definedName>
    <definedName name="John" localSheetId="16" hidden="1">{#N/A,#N/A,FALSE,"Monthly SAIFI";#N/A,#N/A,FALSE,"Yearly SAIFI";#N/A,#N/A,FALSE,"Monthly CAIDI";#N/A,#N/A,FALSE,"Yearly CAIDI";#N/A,#N/A,FALSE,"Monthly SAIDI";#N/A,#N/A,FALSE,"Yearly SAIDI";#N/A,#N/A,FALSE,"Monthly MAIFI";#N/A,#N/A,FALSE,"Yearly MAIFI";#N/A,#N/A,FALSE,"Monthly Cust &gt;=4 Int"}</definedName>
    <definedName name="John" localSheetId="14" hidden="1">{#N/A,#N/A,FALSE,"Monthly SAIFI";#N/A,#N/A,FALSE,"Yearly SAIFI";#N/A,#N/A,FALSE,"Monthly CAIDI";#N/A,#N/A,FALSE,"Yearly CAIDI";#N/A,#N/A,FALSE,"Monthly SAIDI";#N/A,#N/A,FALSE,"Yearly SAIDI";#N/A,#N/A,FALSE,"Monthly MAIFI";#N/A,#N/A,FALSE,"Yearly MAIFI";#N/A,#N/A,FALSE,"Monthly Cust &gt;=4 Int"}</definedName>
    <definedName name="John" localSheetId="17" hidden="1">{#N/A,#N/A,FALSE,"Monthly SAIFI";#N/A,#N/A,FALSE,"Yearly SAIFI";#N/A,#N/A,FALSE,"Monthly CAIDI";#N/A,#N/A,FALSE,"Yearly CAIDI";#N/A,#N/A,FALSE,"Monthly SAIDI";#N/A,#N/A,FALSE,"Yearly SAIDI";#N/A,#N/A,FALSE,"Monthly MAIFI";#N/A,#N/A,FALSE,"Yearly MAIFI";#N/A,#N/A,FALSE,"Monthly Cust &gt;=4 Int"}</definedName>
    <definedName name="John" hidden="1">{#N/A,#N/A,FALSE,"Monthly SAIFI";#N/A,#N/A,FALSE,"Yearly SAIFI";#N/A,#N/A,FALSE,"Monthly CAIDI";#N/A,#N/A,FALSE,"Yearly CAIDI";#N/A,#N/A,FALSE,"Monthly SAIDI";#N/A,#N/A,FALSE,"Yearly SAIDI";#N/A,#N/A,FALSE,"Monthly MAIFI";#N/A,#N/A,FALSE,"Yearly MAIFI";#N/A,#N/A,FALSE,"Monthly Cust &gt;=4 Int"}</definedName>
    <definedName name="Joint_Venture_and_Other_Investments" localSheetId="17">#REF!</definedName>
    <definedName name="Joint_Venture_and_Other_Investments">#REF!</definedName>
    <definedName name="jor">#REF!</definedName>
    <definedName name="JOUR_ENTRY">#REF!</definedName>
    <definedName name="JUL">#REF!</definedName>
    <definedName name="JULY">#REF!</definedName>
    <definedName name="JUN">#REF!</definedName>
    <definedName name="JUNE">#REF!</definedName>
    <definedName name="JV_Book_Gain__Loss">#REF!</definedName>
    <definedName name="JV_Sold_Book_Basis">#REF!</definedName>
    <definedName name="JV_Sold_Gross_Proceeds">#REF!</definedName>
    <definedName name="JV_Sold_Tax_Basis">#REF!</definedName>
    <definedName name="JV_Tax_Gain__Loss">#REF!</definedName>
    <definedName name="k" localSheetId="21" hidden="1">{#N/A,#N/A,FALSE,"Monthly SAIFI";#N/A,#N/A,FALSE,"Yearly SAIFI";#N/A,#N/A,FALSE,"Monthly CAIDI";#N/A,#N/A,FALSE,"Yearly CAIDI";#N/A,#N/A,FALSE,"Monthly SAIDI";#N/A,#N/A,FALSE,"Yearly SAIDI";#N/A,#N/A,FALSE,"Monthly MAIFI";#N/A,#N/A,FALSE,"Yearly MAIFI";#N/A,#N/A,FALSE,"Monthly Cust &gt;=4 Int"}</definedName>
    <definedName name="k" localSheetId="9" hidden="1">{#N/A,#N/A,FALSE,"Monthly SAIFI";#N/A,#N/A,FALSE,"Yearly SAIFI";#N/A,#N/A,FALSE,"Monthly CAIDI";#N/A,#N/A,FALSE,"Yearly CAIDI";#N/A,#N/A,FALSE,"Monthly SAIDI";#N/A,#N/A,FALSE,"Yearly SAIDI";#N/A,#N/A,FALSE,"Monthly MAIFI";#N/A,#N/A,FALSE,"Yearly MAIFI";#N/A,#N/A,FALSE,"Monthly Cust &gt;=4 Int"}</definedName>
    <definedName name="k" localSheetId="15" hidden="1">{#N/A,#N/A,FALSE,"Monthly SAIFI";#N/A,#N/A,FALSE,"Yearly SAIFI";#N/A,#N/A,FALSE,"Monthly CAIDI";#N/A,#N/A,FALSE,"Yearly CAIDI";#N/A,#N/A,FALSE,"Monthly SAIDI";#N/A,#N/A,FALSE,"Yearly SAIDI";#N/A,#N/A,FALSE,"Monthly MAIFI";#N/A,#N/A,FALSE,"Yearly MAIFI";#N/A,#N/A,FALSE,"Monthly Cust &gt;=4 Int"}</definedName>
    <definedName name="k" localSheetId="16" hidden="1">{#N/A,#N/A,FALSE,"Monthly SAIFI";#N/A,#N/A,FALSE,"Yearly SAIFI";#N/A,#N/A,FALSE,"Monthly CAIDI";#N/A,#N/A,FALSE,"Yearly CAIDI";#N/A,#N/A,FALSE,"Monthly SAIDI";#N/A,#N/A,FALSE,"Yearly SAIDI";#N/A,#N/A,FALSE,"Monthly MAIFI";#N/A,#N/A,FALSE,"Yearly MAIFI";#N/A,#N/A,FALSE,"Monthly Cust &gt;=4 Int"}</definedName>
    <definedName name="k" localSheetId="14" hidden="1">{#N/A,#N/A,FALSE,"Monthly SAIFI";#N/A,#N/A,FALSE,"Yearly SAIFI";#N/A,#N/A,FALSE,"Monthly CAIDI";#N/A,#N/A,FALSE,"Yearly CAIDI";#N/A,#N/A,FALSE,"Monthly SAIDI";#N/A,#N/A,FALSE,"Yearly SAIDI";#N/A,#N/A,FALSE,"Monthly MAIFI";#N/A,#N/A,FALSE,"Yearly MAIFI";#N/A,#N/A,FALSE,"Monthly Cust &gt;=4 Int"}</definedName>
    <definedName name="k" localSheetId="17" hidden="1">{#N/A,#N/A,FALSE,"Monthly SAIFI";#N/A,#N/A,FALSE,"Yearly SAIFI";#N/A,#N/A,FALSE,"Monthly CAIDI";#N/A,#N/A,FALSE,"Yearly CAIDI";#N/A,#N/A,FALSE,"Monthly SAIDI";#N/A,#N/A,FALSE,"Yearly SAIDI";#N/A,#N/A,FALSE,"Monthly MAIFI";#N/A,#N/A,FALSE,"Yearly MAIFI";#N/A,#N/A,FALSE,"Monthly Cust &gt;=4 Int"}</definedName>
    <definedName name="k" hidden="1">{#N/A,#N/A,FALSE,"Monthly SAIFI";#N/A,#N/A,FALSE,"Yearly SAIFI";#N/A,#N/A,FALSE,"Monthly CAIDI";#N/A,#N/A,FALSE,"Yearly CAIDI";#N/A,#N/A,FALSE,"Monthly SAIDI";#N/A,#N/A,FALSE,"Yearly SAIDI";#N/A,#N/A,FALSE,"Monthly MAIFI";#N/A,#N/A,FALSE,"Yearly MAIFI";#N/A,#N/A,FALSE,"Monthly Cust &gt;=4 Int"}</definedName>
    <definedName name="Keep" localSheetId="9" hidden="1">{"PRINT",#N/A,TRUE,"APPA";"PRINT",#N/A,TRUE,"APS";"PRINT",#N/A,TRUE,"BHPL";"PRINT",#N/A,TRUE,"BHPL2";"PRINT",#N/A,TRUE,"CDWR";"PRINT",#N/A,TRUE,"EWEB";"PRINT",#N/A,TRUE,"LADWP";"PRINT",#N/A,TRUE,"NEVBASE"}</definedName>
    <definedName name="Keep" localSheetId="17"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9" hidden="1">{"PRINT",#N/A,TRUE,"APPA";"PRINT",#N/A,TRUE,"APS";"PRINT",#N/A,TRUE,"BHPL";"PRINT",#N/A,TRUE,"BHPL2";"PRINT",#N/A,TRUE,"CDWR";"PRINT",#N/A,TRUE,"EWEB";"PRINT",#N/A,TRUE,"LADWP";"PRINT",#N/A,TRUE,"NEVBASE"}</definedName>
    <definedName name="keep2" localSheetId="17"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ey_Concept" localSheetId="9">'[103]Tony''s Categories'!$D$6:$D$100</definedName>
    <definedName name="Key_Concept">'[104]Tony''s Categories'!$D$6:$D$100</definedName>
    <definedName name="KeyCon_Close_Date" localSheetId="9">[66]Assumptions!$E$29</definedName>
    <definedName name="KeyCon_Close_Date">[67]Assumptions!$E$29</definedName>
    <definedName name="kk" localSheetId="21" hidden="1">{#N/A,#N/A,FALSE,"Monthly SAIFI";#N/A,#N/A,FALSE,"Yearly SAIFI";#N/A,#N/A,FALSE,"Monthly CAIDI";#N/A,#N/A,FALSE,"Yearly CAIDI";#N/A,#N/A,FALSE,"Monthly SAIDI";#N/A,#N/A,FALSE,"Yearly SAIDI";#N/A,#N/A,FALSE,"Monthly MAIFI";#N/A,#N/A,FALSE,"Yearly MAIFI";#N/A,#N/A,FALSE,"Monthly Cust &gt;=4 Int"}</definedName>
    <definedName name="kk" localSheetId="9" hidden="1">{#N/A,#N/A,FALSE,"Monthly SAIFI";#N/A,#N/A,FALSE,"Yearly SAIFI";#N/A,#N/A,FALSE,"Monthly CAIDI";#N/A,#N/A,FALSE,"Yearly CAIDI";#N/A,#N/A,FALSE,"Monthly SAIDI";#N/A,#N/A,FALSE,"Yearly SAIDI";#N/A,#N/A,FALSE,"Monthly MAIFI";#N/A,#N/A,FALSE,"Yearly MAIFI";#N/A,#N/A,FALSE,"Monthly Cust &gt;=4 Int"}</definedName>
    <definedName name="kk" localSheetId="15" hidden="1">{#N/A,#N/A,FALSE,"Monthly SAIFI";#N/A,#N/A,FALSE,"Yearly SAIFI";#N/A,#N/A,FALSE,"Monthly CAIDI";#N/A,#N/A,FALSE,"Yearly CAIDI";#N/A,#N/A,FALSE,"Monthly SAIDI";#N/A,#N/A,FALSE,"Yearly SAIDI";#N/A,#N/A,FALSE,"Monthly MAIFI";#N/A,#N/A,FALSE,"Yearly MAIFI";#N/A,#N/A,FALSE,"Monthly Cust &gt;=4 Int"}</definedName>
    <definedName name="kk" localSheetId="16" hidden="1">{#N/A,#N/A,FALSE,"Monthly SAIFI";#N/A,#N/A,FALSE,"Yearly SAIFI";#N/A,#N/A,FALSE,"Monthly CAIDI";#N/A,#N/A,FALSE,"Yearly CAIDI";#N/A,#N/A,FALSE,"Monthly SAIDI";#N/A,#N/A,FALSE,"Yearly SAIDI";#N/A,#N/A,FALSE,"Monthly MAIFI";#N/A,#N/A,FALSE,"Yearly MAIFI";#N/A,#N/A,FALSE,"Monthly Cust &gt;=4 Int"}</definedName>
    <definedName name="kk" localSheetId="14" hidden="1">{#N/A,#N/A,FALSE,"Monthly SAIFI";#N/A,#N/A,FALSE,"Yearly SAIFI";#N/A,#N/A,FALSE,"Monthly CAIDI";#N/A,#N/A,FALSE,"Yearly CAIDI";#N/A,#N/A,FALSE,"Monthly SAIDI";#N/A,#N/A,FALSE,"Yearly SAIDI";#N/A,#N/A,FALSE,"Monthly MAIFI";#N/A,#N/A,FALSE,"Yearly MAIFI";#N/A,#N/A,FALSE,"Monthly Cust &gt;=4 Int"}</definedName>
    <definedName name="kk" localSheetId="17" hidden="1">{#N/A,#N/A,FALSE,"Monthly SAIFI";#N/A,#N/A,FALSE,"Yearly SAIFI";#N/A,#N/A,FALSE,"Monthly CAIDI";#N/A,#N/A,FALSE,"Yearly CAIDI";#N/A,#N/A,FALSE,"Monthly SAIDI";#N/A,#N/A,FALSE,"Yearly SAIDI";#N/A,#N/A,FALSE,"Monthly MAIFI";#N/A,#N/A,FALSE,"Yearly MAIFI";#N/A,#N/A,FALSE,"Monthly Cust &gt;=4 Int"}</definedName>
    <definedName name="kk" hidden="1">{#N/A,#N/A,FALSE,"Monthly SAIFI";#N/A,#N/A,FALSE,"Yearly SAIFI";#N/A,#N/A,FALSE,"Monthly CAIDI";#N/A,#N/A,FALSE,"Yearly CAIDI";#N/A,#N/A,FALSE,"Monthly SAIDI";#N/A,#N/A,FALSE,"Yearly SAIDI";#N/A,#N/A,FALSE,"Monthly MAIFI";#N/A,#N/A,FALSE,"Yearly MAIFI";#N/A,#N/A,FALSE,"Monthly Cust &gt;=4 Int"}</definedName>
    <definedName name="kkk" localSheetId="21" hidden="1">{#N/A,#N/A,FALSE,"Monthly SAIFI";#N/A,#N/A,FALSE,"Yearly SAIFI";#N/A,#N/A,FALSE,"Monthly CAIDI";#N/A,#N/A,FALSE,"Yearly CAIDI";#N/A,#N/A,FALSE,"Monthly SAIDI";#N/A,#N/A,FALSE,"Yearly SAIDI";#N/A,#N/A,FALSE,"Monthly MAIFI";#N/A,#N/A,FALSE,"Yearly MAIFI";#N/A,#N/A,FALSE,"Monthly Cust &gt;=4 Int"}</definedName>
    <definedName name="kkk" localSheetId="9" hidden="1">{#N/A,#N/A,FALSE,"Monthly SAIFI";#N/A,#N/A,FALSE,"Yearly SAIFI";#N/A,#N/A,FALSE,"Monthly CAIDI";#N/A,#N/A,FALSE,"Yearly CAIDI";#N/A,#N/A,FALSE,"Monthly SAIDI";#N/A,#N/A,FALSE,"Yearly SAIDI";#N/A,#N/A,FALSE,"Monthly MAIFI";#N/A,#N/A,FALSE,"Yearly MAIFI";#N/A,#N/A,FALSE,"Monthly Cust &gt;=4 Int"}</definedName>
    <definedName name="kkk" localSheetId="15" hidden="1">{#N/A,#N/A,FALSE,"Monthly SAIFI";#N/A,#N/A,FALSE,"Yearly SAIFI";#N/A,#N/A,FALSE,"Monthly CAIDI";#N/A,#N/A,FALSE,"Yearly CAIDI";#N/A,#N/A,FALSE,"Monthly SAIDI";#N/A,#N/A,FALSE,"Yearly SAIDI";#N/A,#N/A,FALSE,"Monthly MAIFI";#N/A,#N/A,FALSE,"Yearly MAIFI";#N/A,#N/A,FALSE,"Monthly Cust &gt;=4 Int"}</definedName>
    <definedName name="kkk" localSheetId="16" hidden="1">{#N/A,#N/A,FALSE,"Monthly SAIFI";#N/A,#N/A,FALSE,"Yearly SAIFI";#N/A,#N/A,FALSE,"Monthly CAIDI";#N/A,#N/A,FALSE,"Yearly CAIDI";#N/A,#N/A,FALSE,"Monthly SAIDI";#N/A,#N/A,FALSE,"Yearly SAIDI";#N/A,#N/A,FALSE,"Monthly MAIFI";#N/A,#N/A,FALSE,"Yearly MAIFI";#N/A,#N/A,FALSE,"Monthly Cust &gt;=4 Int"}</definedName>
    <definedName name="kkk" localSheetId="14" hidden="1">{#N/A,#N/A,FALSE,"Monthly SAIFI";#N/A,#N/A,FALSE,"Yearly SAIFI";#N/A,#N/A,FALSE,"Monthly CAIDI";#N/A,#N/A,FALSE,"Yearly CAIDI";#N/A,#N/A,FALSE,"Monthly SAIDI";#N/A,#N/A,FALSE,"Yearly SAIDI";#N/A,#N/A,FALSE,"Monthly MAIFI";#N/A,#N/A,FALSE,"Yearly MAIFI";#N/A,#N/A,FALSE,"Monthly Cust &gt;=4 Int"}</definedName>
    <definedName name="kkk" localSheetId="17"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klio" localSheetId="9">{"'Metretek HTML'!$A$7:$W$42"}</definedName>
    <definedName name="klio" localSheetId="15">{"'Metretek HTML'!$A$7:$W$42"}</definedName>
    <definedName name="klio" localSheetId="16">{"'Metretek HTML'!$A$7:$W$42"}</definedName>
    <definedName name="klio" localSheetId="17">{"'Metretek HTML'!$A$7:$W$42"}</definedName>
    <definedName name="klio">{"'Metretek HTML'!$A$7:$W$42"}</definedName>
    <definedName name="l" localSheetId="9">[114]Lists!$A$2:$A$4</definedName>
    <definedName name="l">[115]Lists!$A$2:$A$4</definedName>
    <definedName name="L4_A" localSheetId="9">[116]total!#REF!</definedName>
    <definedName name="L4_A" localSheetId="17">[117]total!#REF!</definedName>
    <definedName name="L4_A">[117]total!#REF!</definedName>
    <definedName name="L4_B" localSheetId="9">[116]total!#REF!</definedName>
    <definedName name="L4_B" localSheetId="17">[117]total!#REF!</definedName>
    <definedName name="L4_B">[117]total!#REF!</definedName>
    <definedName name="LabHour" localSheetId="9">#REF!</definedName>
    <definedName name="LabHour" localSheetId="17">#REF!</definedName>
    <definedName name="LabHour">#REF!</definedName>
    <definedName name="Labor" localSheetId="17">#REF!</definedName>
    <definedName name="Labor">#REF!</definedName>
    <definedName name="Labor__excl._Cost_of_Sales_labor" localSheetId="17">#REF!</definedName>
    <definedName name="Labor__excl._Cost_of_Sales_labor">#REF!</definedName>
    <definedName name="Labor_Total">#REF!</definedName>
    <definedName name="lastrow" localSheetId="9">'[16]QRE''s'!$A$95:$IV$95</definedName>
    <definedName name="lastrow">'[17]QRE''s'!$A$95:$IV$95</definedName>
    <definedName name="LAYOUT" localSheetId="17">#REF!</definedName>
    <definedName name="LAYOUT">#REF!</definedName>
    <definedName name="LAYOUT_NAME" localSheetId="17">#REF!</definedName>
    <definedName name="LAYOUT_NAME">#REF!</definedName>
    <definedName name="left">OFFSET(!A1,0,-1)</definedName>
    <definedName name="Less_Accum_Depr__Depl___Amort" localSheetId="17">#REF!</definedName>
    <definedName name="Less_Accum_Depr__Depl___Amort">#REF!</definedName>
    <definedName name="Less_Accum_Depreciation___Amortization" localSheetId="17">#REF!</definedName>
    <definedName name="Less_Accum_Depreciation___Amortization">#REF!</definedName>
    <definedName name="Less_Tax_Credits_Generated" localSheetId="17">#REF!</definedName>
    <definedName name="Less_Tax_Credits_Generated">#REF!</definedName>
    <definedName name="Levelized..FM1.ROR..print">#REF!</definedName>
    <definedName name="LFTSR">'[41]A.2 PTP'!$P$230</definedName>
    <definedName name="Liab_from_Risk_Mgt___Trading" localSheetId="17">#REF!</definedName>
    <definedName name="Liab_from_Risk_Mgt___Trading">#REF!</definedName>
    <definedName name="Liab_from_Risk_Mgt___Trading___Current" localSheetId="17">#REF!</definedName>
    <definedName name="Liab_from_Risk_Mgt___Trading___Current">#REF!</definedName>
    <definedName name="Liabilities_from_Trans___Storage_Contracts" localSheetId="17">#REF!</definedName>
    <definedName name="Liabilities_from_Trans___Storage_Contracts">#REF!</definedName>
    <definedName name="Library" hidden="1">"a1"</definedName>
    <definedName name="LicenseCOS">0.01</definedName>
    <definedName name="LIFE">[30]DEPR96!#REF!</definedName>
    <definedName name="limcount" hidden="1">1</definedName>
    <definedName name="LIST">#REF!</definedName>
    <definedName name="LK" localSheetId="9">{"'Metretek HTML'!$A$7:$W$42"}</definedName>
    <definedName name="LK" localSheetId="15">{"'Metretek HTML'!$A$7:$W$42"}</definedName>
    <definedName name="LK" localSheetId="16">{"'Metretek HTML'!$A$7:$W$42"}</definedName>
    <definedName name="LK" localSheetId="17">{"'Metretek HTML'!$A$7:$W$42"}</definedName>
    <definedName name="LK">{"'Metretek HTML'!$A$7:$W$42"}</definedName>
    <definedName name="ll" localSheetId="9" hidden="1">{#N/A,#N/A,FALSE,"EMPPAY"}</definedName>
    <definedName name="ll" localSheetId="15" hidden="1">{#N/A,#N/A,FALSE,"EMPPAY"}</definedName>
    <definedName name="ll" localSheetId="16" hidden="1">{#N/A,#N/A,FALSE,"EMPPAY"}</definedName>
    <definedName name="ll" localSheetId="17" hidden="1">{#N/A,#N/A,FALSE,"EMPPAY"}</definedName>
    <definedName name="ll" hidden="1">{#N/A,#N/A,FALSE,"EMPPAY"}</definedName>
    <definedName name="LOAD" localSheetId="17">#REF!</definedName>
    <definedName name="LOAD">#REF!</definedName>
    <definedName name="LOAD_4" localSheetId="9">[116]total!#REF!</definedName>
    <definedName name="LOAD_4" localSheetId="17">[117]total!#REF!</definedName>
    <definedName name="LOAD_4">[117]total!#REF!</definedName>
    <definedName name="Loan_from_Affiliate" localSheetId="9">#REF!</definedName>
    <definedName name="Loan_from_Affiliate" localSheetId="17">#REF!</definedName>
    <definedName name="Loan_from_Affiliate">#REF!</definedName>
    <definedName name="lob" localSheetId="17">#REF!</definedName>
    <definedName name="lob">#REF!</definedName>
    <definedName name="lobcolumn" localSheetId="17">#REF!</definedName>
    <definedName name="lobcolumn">#REF!</definedName>
    <definedName name="LOCATE3">#N/A</definedName>
    <definedName name="LOCTABLE">#REF!</definedName>
    <definedName name="LOCTextLen">#REF!</definedName>
    <definedName name="loilpuioopy" localSheetId="21" hidden="1">{#N/A,#N/A,FALSE,"Monthly SAIFI";#N/A,#N/A,FALSE,"Yearly SAIFI";#N/A,#N/A,FALSE,"Monthly CAIDI";#N/A,#N/A,FALSE,"Yearly CAIDI";#N/A,#N/A,FALSE,"Monthly SAIDI";#N/A,#N/A,FALSE,"Yearly SAIDI";#N/A,#N/A,FALSE,"Monthly MAIFI";#N/A,#N/A,FALSE,"Yearly MAIFI";#N/A,#N/A,FALSE,"Monthly Cust &gt;=4 Int"}</definedName>
    <definedName name="loilpuioopy" localSheetId="9" hidden="1">{#N/A,#N/A,FALSE,"Monthly SAIFI";#N/A,#N/A,FALSE,"Yearly SAIFI";#N/A,#N/A,FALSE,"Monthly CAIDI";#N/A,#N/A,FALSE,"Yearly CAIDI";#N/A,#N/A,FALSE,"Monthly SAIDI";#N/A,#N/A,FALSE,"Yearly SAIDI";#N/A,#N/A,FALSE,"Monthly MAIFI";#N/A,#N/A,FALSE,"Yearly MAIFI";#N/A,#N/A,FALSE,"Monthly Cust &gt;=4 Int"}</definedName>
    <definedName name="loilpuioopy" localSheetId="15" hidden="1">{#N/A,#N/A,FALSE,"Monthly SAIFI";#N/A,#N/A,FALSE,"Yearly SAIFI";#N/A,#N/A,FALSE,"Monthly CAIDI";#N/A,#N/A,FALSE,"Yearly CAIDI";#N/A,#N/A,FALSE,"Monthly SAIDI";#N/A,#N/A,FALSE,"Yearly SAIDI";#N/A,#N/A,FALSE,"Monthly MAIFI";#N/A,#N/A,FALSE,"Yearly MAIFI";#N/A,#N/A,FALSE,"Monthly Cust &gt;=4 Int"}</definedName>
    <definedName name="loilpuioopy" localSheetId="16" hidden="1">{#N/A,#N/A,FALSE,"Monthly SAIFI";#N/A,#N/A,FALSE,"Yearly SAIFI";#N/A,#N/A,FALSE,"Monthly CAIDI";#N/A,#N/A,FALSE,"Yearly CAIDI";#N/A,#N/A,FALSE,"Monthly SAIDI";#N/A,#N/A,FALSE,"Yearly SAIDI";#N/A,#N/A,FALSE,"Monthly MAIFI";#N/A,#N/A,FALSE,"Yearly MAIFI";#N/A,#N/A,FALSE,"Monthly Cust &gt;=4 Int"}</definedName>
    <definedName name="loilpuioopy" localSheetId="14" hidden="1">{#N/A,#N/A,FALSE,"Monthly SAIFI";#N/A,#N/A,FALSE,"Yearly SAIFI";#N/A,#N/A,FALSE,"Monthly CAIDI";#N/A,#N/A,FALSE,"Yearly CAIDI";#N/A,#N/A,FALSE,"Monthly SAIDI";#N/A,#N/A,FALSE,"Yearly SAIDI";#N/A,#N/A,FALSE,"Monthly MAIFI";#N/A,#N/A,FALSE,"Yearly MAIFI";#N/A,#N/A,FALSE,"Monthly Cust &gt;=4 Int"}</definedName>
    <definedName name="loilpuioopy" localSheetId="17" hidden="1">{#N/A,#N/A,FALSE,"Monthly SAIFI";#N/A,#N/A,FALSE,"Yearly SAIFI";#N/A,#N/A,FALSE,"Monthly CAIDI";#N/A,#N/A,FALSE,"Yearly CAIDI";#N/A,#N/A,FALSE,"Monthly SAIDI";#N/A,#N/A,FALSE,"Yearly SAIDI";#N/A,#N/A,FALSE,"Monthly MAIFI";#N/A,#N/A,FALSE,"Yearly MAIFI";#N/A,#N/A,FALSE,"Monthly Cust &gt;=4 Int"}</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Capital">11</definedName>
    <definedName name="LOLD_Expense">11</definedName>
    <definedName name="LOLD_Table">10</definedName>
    <definedName name="Long_Term_Assets_from_Risk_Mgt_Activities" localSheetId="17">#REF!</definedName>
    <definedName name="Long_Term_Assets_from_Risk_Mgt_Activities">#REF!</definedName>
    <definedName name="Long_Term_Capital_Leases" localSheetId="17">#REF!</definedName>
    <definedName name="Long_Term_Capital_Leases">#REF!</definedName>
    <definedName name="Long_Term_Capitalization">#REF!</definedName>
    <definedName name="Long_Term_Debt">#REF!</definedName>
    <definedName name="Long_Term_Debt_Issuance">#REF!</definedName>
    <definedName name="Long_Term_Debt_Issuance_CPM">#REF!</definedName>
    <definedName name="Long_Term_Debt_Redemption">#REF!</definedName>
    <definedName name="Long_Term_Debt_Redemption_CPM">#REF!</definedName>
    <definedName name="Long_Term_Financing">#REF!</definedName>
    <definedName name="Long_Term_Liabilities">#REF!</definedName>
    <definedName name="Long_Term_Liability_from_Risk_Mgt_Activities">#REF!</definedName>
    <definedName name="Long_Term_Notes_Receivable">#REF!</definedName>
    <definedName name="LOOP_1">#REF!</definedName>
    <definedName name="LOOP_2">#REF!</definedName>
    <definedName name="LOOP_3">#REF!</definedName>
    <definedName name="losses">#REF!</definedName>
    <definedName name="Lower_Level" localSheetId="9">'[103]Tony''s Categories'!$C$6:$C$25</definedName>
    <definedName name="Lower_Level">'[104]Tony''s Categories'!$C$6:$C$25</definedName>
    <definedName name="LRG_GE" localSheetId="9">#REF!</definedName>
    <definedName name="LRG_GE" localSheetId="17">#REF!</definedName>
    <definedName name="LRG_GE">#REF!</definedName>
    <definedName name="LRG_GJ" localSheetId="9">#REF!</definedName>
    <definedName name="LRG_GJ" localSheetId="17">#REF!</definedName>
    <definedName name="LRG_GJ">#REF!</definedName>
    <definedName name="lsdfj" localSheetId="21" hidden="1">{#N/A,#N/A,FALSE,"Monthly SAIFI";#N/A,#N/A,FALSE,"Yearly SAIFI";#N/A,#N/A,FALSE,"Monthly CAIDI";#N/A,#N/A,FALSE,"Yearly CAIDI";#N/A,#N/A,FALSE,"Monthly SAIDI";#N/A,#N/A,FALSE,"Yearly SAIDI";#N/A,#N/A,FALSE,"Monthly MAIFI";#N/A,#N/A,FALSE,"Yearly MAIFI";#N/A,#N/A,FALSE,"Monthly Cust &gt;=4 Int"}</definedName>
    <definedName name="lsdfj" localSheetId="9" hidden="1">{#N/A,#N/A,FALSE,"Monthly SAIFI";#N/A,#N/A,FALSE,"Yearly SAIFI";#N/A,#N/A,FALSE,"Monthly CAIDI";#N/A,#N/A,FALSE,"Yearly CAIDI";#N/A,#N/A,FALSE,"Monthly SAIDI";#N/A,#N/A,FALSE,"Yearly SAIDI";#N/A,#N/A,FALSE,"Monthly MAIFI";#N/A,#N/A,FALSE,"Yearly MAIFI";#N/A,#N/A,FALSE,"Monthly Cust &gt;=4 Int"}</definedName>
    <definedName name="lsdfj" localSheetId="15" hidden="1">{#N/A,#N/A,FALSE,"Monthly SAIFI";#N/A,#N/A,FALSE,"Yearly SAIFI";#N/A,#N/A,FALSE,"Monthly CAIDI";#N/A,#N/A,FALSE,"Yearly CAIDI";#N/A,#N/A,FALSE,"Monthly SAIDI";#N/A,#N/A,FALSE,"Yearly SAIDI";#N/A,#N/A,FALSE,"Monthly MAIFI";#N/A,#N/A,FALSE,"Yearly MAIFI";#N/A,#N/A,FALSE,"Monthly Cust &gt;=4 Int"}</definedName>
    <definedName name="lsdfj" localSheetId="16" hidden="1">{#N/A,#N/A,FALSE,"Monthly SAIFI";#N/A,#N/A,FALSE,"Yearly SAIFI";#N/A,#N/A,FALSE,"Monthly CAIDI";#N/A,#N/A,FALSE,"Yearly CAIDI";#N/A,#N/A,FALSE,"Monthly SAIDI";#N/A,#N/A,FALSE,"Yearly SAIDI";#N/A,#N/A,FALSE,"Monthly MAIFI";#N/A,#N/A,FALSE,"Yearly MAIFI";#N/A,#N/A,FALSE,"Monthly Cust &gt;=4 Int"}</definedName>
    <definedName name="lsdfj" localSheetId="14" hidden="1">{#N/A,#N/A,FALSE,"Monthly SAIFI";#N/A,#N/A,FALSE,"Yearly SAIFI";#N/A,#N/A,FALSE,"Monthly CAIDI";#N/A,#N/A,FALSE,"Yearly CAIDI";#N/A,#N/A,FALSE,"Monthly SAIDI";#N/A,#N/A,FALSE,"Yearly SAIDI";#N/A,#N/A,FALSE,"Monthly MAIFI";#N/A,#N/A,FALSE,"Yearly MAIFI";#N/A,#N/A,FALSE,"Monthly Cust &gt;=4 Int"}</definedName>
    <definedName name="lsdfj" localSheetId="17" hidden="1">{#N/A,#N/A,FALSE,"Monthly SAIFI";#N/A,#N/A,FALSE,"Yearly SAIFI";#N/A,#N/A,FALSE,"Monthly CAIDI";#N/A,#N/A,FALSE,"Yearly CAIDI";#N/A,#N/A,FALSE,"Monthly SAIDI";#N/A,#N/A,FALSE,"Yearly SAIDI";#N/A,#N/A,FALSE,"Monthly MAIFI";#N/A,#N/A,FALSE,"Yearly MAIFI";#N/A,#N/A,FALSE,"Monthly Cust &gt;=4 Int"}</definedName>
    <definedName name="lsdfj" hidden="1">{#N/A,#N/A,FALSE,"Monthly SAIFI";#N/A,#N/A,FALSE,"Yearly SAIFI";#N/A,#N/A,FALSE,"Monthly CAIDI";#N/A,#N/A,FALSE,"Yearly CAIDI";#N/A,#N/A,FALSE,"Monthly SAIDI";#N/A,#N/A,FALSE,"Yearly SAIDI";#N/A,#N/A,FALSE,"Monthly MAIFI";#N/A,#N/A,FALSE,"Yearly MAIFI";#N/A,#N/A,FALSE,"Monthly Cust &gt;=4 Int"}</definedName>
    <definedName name="lsdjf" localSheetId="21" hidden="1">{#N/A,#N/A,FALSE,"Monthly SAIFI";#N/A,#N/A,FALSE,"Yearly SAIFI";#N/A,#N/A,FALSE,"Monthly CAIDI";#N/A,#N/A,FALSE,"Yearly CAIDI";#N/A,#N/A,FALSE,"Monthly SAIDI";#N/A,#N/A,FALSE,"Yearly SAIDI";#N/A,#N/A,FALSE,"Monthly MAIFI";#N/A,#N/A,FALSE,"Yearly MAIFI";#N/A,#N/A,FALSE,"Monthly Cust &gt;=4 Int"}</definedName>
    <definedName name="lsdjf" localSheetId="9" hidden="1">{#N/A,#N/A,FALSE,"Monthly SAIFI";#N/A,#N/A,FALSE,"Yearly SAIFI";#N/A,#N/A,FALSE,"Monthly CAIDI";#N/A,#N/A,FALSE,"Yearly CAIDI";#N/A,#N/A,FALSE,"Monthly SAIDI";#N/A,#N/A,FALSE,"Yearly SAIDI";#N/A,#N/A,FALSE,"Monthly MAIFI";#N/A,#N/A,FALSE,"Yearly MAIFI";#N/A,#N/A,FALSE,"Monthly Cust &gt;=4 Int"}</definedName>
    <definedName name="lsdjf" localSheetId="15" hidden="1">{#N/A,#N/A,FALSE,"Monthly SAIFI";#N/A,#N/A,FALSE,"Yearly SAIFI";#N/A,#N/A,FALSE,"Monthly CAIDI";#N/A,#N/A,FALSE,"Yearly CAIDI";#N/A,#N/A,FALSE,"Monthly SAIDI";#N/A,#N/A,FALSE,"Yearly SAIDI";#N/A,#N/A,FALSE,"Monthly MAIFI";#N/A,#N/A,FALSE,"Yearly MAIFI";#N/A,#N/A,FALSE,"Monthly Cust &gt;=4 Int"}</definedName>
    <definedName name="lsdjf" localSheetId="16" hidden="1">{#N/A,#N/A,FALSE,"Monthly SAIFI";#N/A,#N/A,FALSE,"Yearly SAIFI";#N/A,#N/A,FALSE,"Monthly CAIDI";#N/A,#N/A,FALSE,"Yearly CAIDI";#N/A,#N/A,FALSE,"Monthly SAIDI";#N/A,#N/A,FALSE,"Yearly SAIDI";#N/A,#N/A,FALSE,"Monthly MAIFI";#N/A,#N/A,FALSE,"Yearly MAIFI";#N/A,#N/A,FALSE,"Monthly Cust &gt;=4 Int"}</definedName>
    <definedName name="lsdjf" localSheetId="14" hidden="1">{#N/A,#N/A,FALSE,"Monthly SAIFI";#N/A,#N/A,FALSE,"Yearly SAIFI";#N/A,#N/A,FALSE,"Monthly CAIDI";#N/A,#N/A,FALSE,"Yearly CAIDI";#N/A,#N/A,FALSE,"Monthly SAIDI";#N/A,#N/A,FALSE,"Yearly SAIDI";#N/A,#N/A,FALSE,"Monthly MAIFI";#N/A,#N/A,FALSE,"Yearly MAIFI";#N/A,#N/A,FALSE,"Monthly Cust &gt;=4 Int"}</definedName>
    <definedName name="lsdjf" localSheetId="17"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localSheetId="21" hidden="1">{#N/A,#N/A,FALSE,"Monthly SAIFI";#N/A,#N/A,FALSE,"Yearly SAIFI";#N/A,#N/A,FALSE,"Monthly CAIDI";#N/A,#N/A,FALSE,"Yearly CAIDI";#N/A,#N/A,FALSE,"Monthly SAIDI";#N/A,#N/A,FALSE,"Yearly SAIDI";#N/A,#N/A,FALSE,"Monthly MAIFI";#N/A,#N/A,FALSE,"Yearly MAIFI";#N/A,#N/A,FALSE,"Monthly Cust &gt;=4 Int"}</definedName>
    <definedName name="lsdjfl" localSheetId="9" hidden="1">{#N/A,#N/A,FALSE,"Monthly SAIFI";#N/A,#N/A,FALSE,"Yearly SAIFI";#N/A,#N/A,FALSE,"Monthly CAIDI";#N/A,#N/A,FALSE,"Yearly CAIDI";#N/A,#N/A,FALSE,"Monthly SAIDI";#N/A,#N/A,FALSE,"Yearly SAIDI";#N/A,#N/A,FALSE,"Monthly MAIFI";#N/A,#N/A,FALSE,"Yearly MAIFI";#N/A,#N/A,FALSE,"Monthly Cust &gt;=4 Int"}</definedName>
    <definedName name="lsdjfl" localSheetId="15" hidden="1">{#N/A,#N/A,FALSE,"Monthly SAIFI";#N/A,#N/A,FALSE,"Yearly SAIFI";#N/A,#N/A,FALSE,"Monthly CAIDI";#N/A,#N/A,FALSE,"Yearly CAIDI";#N/A,#N/A,FALSE,"Monthly SAIDI";#N/A,#N/A,FALSE,"Yearly SAIDI";#N/A,#N/A,FALSE,"Monthly MAIFI";#N/A,#N/A,FALSE,"Yearly MAIFI";#N/A,#N/A,FALSE,"Monthly Cust &gt;=4 Int"}</definedName>
    <definedName name="lsdjfl" localSheetId="16" hidden="1">{#N/A,#N/A,FALSE,"Monthly SAIFI";#N/A,#N/A,FALSE,"Yearly SAIFI";#N/A,#N/A,FALSE,"Monthly CAIDI";#N/A,#N/A,FALSE,"Yearly CAIDI";#N/A,#N/A,FALSE,"Monthly SAIDI";#N/A,#N/A,FALSE,"Yearly SAIDI";#N/A,#N/A,FALSE,"Monthly MAIFI";#N/A,#N/A,FALSE,"Yearly MAIFI";#N/A,#N/A,FALSE,"Monthly Cust &gt;=4 Int"}</definedName>
    <definedName name="lsdjfl" localSheetId="14" hidden="1">{#N/A,#N/A,FALSE,"Monthly SAIFI";#N/A,#N/A,FALSE,"Yearly SAIFI";#N/A,#N/A,FALSE,"Monthly CAIDI";#N/A,#N/A,FALSE,"Yearly CAIDI";#N/A,#N/A,FALSE,"Monthly SAIDI";#N/A,#N/A,FALSE,"Yearly SAIDI";#N/A,#N/A,FALSE,"Monthly MAIFI";#N/A,#N/A,FALSE,"Yearly MAIFI";#N/A,#N/A,FALSE,"Monthly Cust &gt;=4 Int"}</definedName>
    <definedName name="lsdjfl" localSheetId="17"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localSheetId="21" hidden="1">{#N/A,#N/A,FALSE,"Monthly SAIFI";#N/A,#N/A,FALSE,"Yearly SAIFI";#N/A,#N/A,FALSE,"Monthly CAIDI";#N/A,#N/A,FALSE,"Yearly CAIDI";#N/A,#N/A,FALSE,"Monthly SAIDI";#N/A,#N/A,FALSE,"Yearly SAIDI";#N/A,#N/A,FALSE,"Monthly MAIFI";#N/A,#N/A,FALSE,"Yearly MAIFI";#N/A,#N/A,FALSE,"Monthly Cust &gt;=4 Int"}</definedName>
    <definedName name="lsdjfls" localSheetId="9" hidden="1">{#N/A,#N/A,FALSE,"Monthly SAIFI";#N/A,#N/A,FALSE,"Yearly SAIFI";#N/A,#N/A,FALSE,"Monthly CAIDI";#N/A,#N/A,FALSE,"Yearly CAIDI";#N/A,#N/A,FALSE,"Monthly SAIDI";#N/A,#N/A,FALSE,"Yearly SAIDI";#N/A,#N/A,FALSE,"Monthly MAIFI";#N/A,#N/A,FALSE,"Yearly MAIFI";#N/A,#N/A,FALSE,"Monthly Cust &gt;=4 Int"}</definedName>
    <definedName name="lsdjfls" localSheetId="15" hidden="1">{#N/A,#N/A,FALSE,"Monthly SAIFI";#N/A,#N/A,FALSE,"Yearly SAIFI";#N/A,#N/A,FALSE,"Monthly CAIDI";#N/A,#N/A,FALSE,"Yearly CAIDI";#N/A,#N/A,FALSE,"Monthly SAIDI";#N/A,#N/A,FALSE,"Yearly SAIDI";#N/A,#N/A,FALSE,"Monthly MAIFI";#N/A,#N/A,FALSE,"Yearly MAIFI";#N/A,#N/A,FALSE,"Monthly Cust &gt;=4 Int"}</definedName>
    <definedName name="lsdjfls" localSheetId="16" hidden="1">{#N/A,#N/A,FALSE,"Monthly SAIFI";#N/A,#N/A,FALSE,"Yearly SAIFI";#N/A,#N/A,FALSE,"Monthly CAIDI";#N/A,#N/A,FALSE,"Yearly CAIDI";#N/A,#N/A,FALSE,"Monthly SAIDI";#N/A,#N/A,FALSE,"Yearly SAIDI";#N/A,#N/A,FALSE,"Monthly MAIFI";#N/A,#N/A,FALSE,"Yearly MAIFI";#N/A,#N/A,FALSE,"Monthly Cust &gt;=4 Int"}</definedName>
    <definedName name="lsdjfls" localSheetId="14" hidden="1">{#N/A,#N/A,FALSE,"Monthly SAIFI";#N/A,#N/A,FALSE,"Yearly SAIFI";#N/A,#N/A,FALSE,"Monthly CAIDI";#N/A,#N/A,FALSE,"Yearly CAIDI";#N/A,#N/A,FALSE,"Monthly SAIDI";#N/A,#N/A,FALSE,"Yearly SAIDI";#N/A,#N/A,FALSE,"Monthly MAIFI";#N/A,#N/A,FALSE,"Yearly MAIFI";#N/A,#N/A,FALSE,"Monthly Cust &gt;=4 Int"}</definedName>
    <definedName name="lsdjfls" localSheetId="17"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localSheetId="21" hidden="1">{#N/A,#N/A,FALSE,"Monthly SAIFI";#N/A,#N/A,FALSE,"Yearly SAIFI";#N/A,#N/A,FALSE,"Monthly CAIDI";#N/A,#N/A,FALSE,"Yearly CAIDI";#N/A,#N/A,FALSE,"Monthly SAIDI";#N/A,#N/A,FALSE,"Yearly SAIDI";#N/A,#N/A,FALSE,"Monthly MAIFI";#N/A,#N/A,FALSE,"Yearly MAIFI";#N/A,#N/A,FALSE,"Monthly Cust &gt;=4 Int"}</definedName>
    <definedName name="lsdjfsdl" localSheetId="9" hidden="1">{#N/A,#N/A,FALSE,"Monthly SAIFI";#N/A,#N/A,FALSE,"Yearly SAIFI";#N/A,#N/A,FALSE,"Monthly CAIDI";#N/A,#N/A,FALSE,"Yearly CAIDI";#N/A,#N/A,FALSE,"Monthly SAIDI";#N/A,#N/A,FALSE,"Yearly SAIDI";#N/A,#N/A,FALSE,"Monthly MAIFI";#N/A,#N/A,FALSE,"Yearly MAIFI";#N/A,#N/A,FALSE,"Monthly Cust &gt;=4 Int"}</definedName>
    <definedName name="lsdjfsdl" localSheetId="15" hidden="1">{#N/A,#N/A,FALSE,"Monthly SAIFI";#N/A,#N/A,FALSE,"Yearly SAIFI";#N/A,#N/A,FALSE,"Monthly CAIDI";#N/A,#N/A,FALSE,"Yearly CAIDI";#N/A,#N/A,FALSE,"Monthly SAIDI";#N/A,#N/A,FALSE,"Yearly SAIDI";#N/A,#N/A,FALSE,"Monthly MAIFI";#N/A,#N/A,FALSE,"Yearly MAIFI";#N/A,#N/A,FALSE,"Monthly Cust &gt;=4 Int"}</definedName>
    <definedName name="lsdjfsdl" localSheetId="16" hidden="1">{#N/A,#N/A,FALSE,"Monthly SAIFI";#N/A,#N/A,FALSE,"Yearly SAIFI";#N/A,#N/A,FALSE,"Monthly CAIDI";#N/A,#N/A,FALSE,"Yearly CAIDI";#N/A,#N/A,FALSE,"Monthly SAIDI";#N/A,#N/A,FALSE,"Yearly SAIDI";#N/A,#N/A,FALSE,"Monthly MAIFI";#N/A,#N/A,FALSE,"Yearly MAIFI";#N/A,#N/A,FALSE,"Monthly Cust &gt;=4 Int"}</definedName>
    <definedName name="lsdjfsdl" localSheetId="14" hidden="1">{#N/A,#N/A,FALSE,"Monthly SAIFI";#N/A,#N/A,FALSE,"Yearly SAIFI";#N/A,#N/A,FALSE,"Monthly CAIDI";#N/A,#N/A,FALSE,"Yearly CAIDI";#N/A,#N/A,FALSE,"Monthly SAIDI";#N/A,#N/A,FALSE,"Yearly SAIDI";#N/A,#N/A,FALSE,"Monthly MAIFI";#N/A,#N/A,FALSE,"Yearly MAIFI";#N/A,#N/A,FALSE,"Monthly Cust &gt;=4 Int"}</definedName>
    <definedName name="lsdjfsdl" localSheetId="17"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localSheetId="21" hidden="1">{#N/A,#N/A,FALSE,"Monthly SAIFI";#N/A,#N/A,FALSE,"Yearly SAIFI";#N/A,#N/A,FALSE,"Monthly CAIDI";#N/A,#N/A,FALSE,"Yearly CAIDI";#N/A,#N/A,FALSE,"Monthly SAIDI";#N/A,#N/A,FALSE,"Yearly SAIDI";#N/A,#N/A,FALSE,"Monthly MAIFI";#N/A,#N/A,FALSE,"Yearly MAIFI";#N/A,#N/A,FALSE,"Monthly Cust &gt;=4 Int"}</definedName>
    <definedName name="lsdjfsl" localSheetId="9" hidden="1">{#N/A,#N/A,FALSE,"Monthly SAIFI";#N/A,#N/A,FALSE,"Yearly SAIFI";#N/A,#N/A,FALSE,"Monthly CAIDI";#N/A,#N/A,FALSE,"Yearly CAIDI";#N/A,#N/A,FALSE,"Monthly SAIDI";#N/A,#N/A,FALSE,"Yearly SAIDI";#N/A,#N/A,FALSE,"Monthly MAIFI";#N/A,#N/A,FALSE,"Yearly MAIFI";#N/A,#N/A,FALSE,"Monthly Cust &gt;=4 Int"}</definedName>
    <definedName name="lsdjfsl" localSheetId="15" hidden="1">{#N/A,#N/A,FALSE,"Monthly SAIFI";#N/A,#N/A,FALSE,"Yearly SAIFI";#N/A,#N/A,FALSE,"Monthly CAIDI";#N/A,#N/A,FALSE,"Yearly CAIDI";#N/A,#N/A,FALSE,"Monthly SAIDI";#N/A,#N/A,FALSE,"Yearly SAIDI";#N/A,#N/A,FALSE,"Monthly MAIFI";#N/A,#N/A,FALSE,"Yearly MAIFI";#N/A,#N/A,FALSE,"Monthly Cust &gt;=4 Int"}</definedName>
    <definedName name="lsdjfsl" localSheetId="16" hidden="1">{#N/A,#N/A,FALSE,"Monthly SAIFI";#N/A,#N/A,FALSE,"Yearly SAIFI";#N/A,#N/A,FALSE,"Monthly CAIDI";#N/A,#N/A,FALSE,"Yearly CAIDI";#N/A,#N/A,FALSE,"Monthly SAIDI";#N/A,#N/A,FALSE,"Yearly SAIDI";#N/A,#N/A,FALSE,"Monthly MAIFI";#N/A,#N/A,FALSE,"Yearly MAIFI";#N/A,#N/A,FALSE,"Monthly Cust &gt;=4 Int"}</definedName>
    <definedName name="lsdjfsl" localSheetId="14" hidden="1">{#N/A,#N/A,FALSE,"Monthly SAIFI";#N/A,#N/A,FALSE,"Yearly SAIFI";#N/A,#N/A,FALSE,"Monthly CAIDI";#N/A,#N/A,FALSE,"Yearly CAIDI";#N/A,#N/A,FALSE,"Monthly SAIDI";#N/A,#N/A,FALSE,"Yearly SAIDI";#N/A,#N/A,FALSE,"Monthly MAIFI";#N/A,#N/A,FALSE,"Yearly MAIFI";#N/A,#N/A,FALSE,"Monthly Cust &gt;=4 Int"}</definedName>
    <definedName name="lsdjfsl" localSheetId="17"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localSheetId="21" hidden="1">{#N/A,#N/A,FALSE,"Monthly SAIFI";#N/A,#N/A,FALSE,"Yearly SAIFI";#N/A,#N/A,FALSE,"Monthly CAIDI";#N/A,#N/A,FALSE,"Yearly CAIDI";#N/A,#N/A,FALSE,"Monthly SAIDI";#N/A,#N/A,FALSE,"Yearly SAIDI";#N/A,#N/A,FALSE,"Monthly MAIFI";#N/A,#N/A,FALSE,"Yearly MAIFI";#N/A,#N/A,FALSE,"Monthly Cust &gt;=4 Int"}</definedName>
    <definedName name="lsjfls" localSheetId="9" hidden="1">{#N/A,#N/A,FALSE,"Monthly SAIFI";#N/A,#N/A,FALSE,"Yearly SAIFI";#N/A,#N/A,FALSE,"Monthly CAIDI";#N/A,#N/A,FALSE,"Yearly CAIDI";#N/A,#N/A,FALSE,"Monthly SAIDI";#N/A,#N/A,FALSE,"Yearly SAIDI";#N/A,#N/A,FALSE,"Monthly MAIFI";#N/A,#N/A,FALSE,"Yearly MAIFI";#N/A,#N/A,FALSE,"Monthly Cust &gt;=4 Int"}</definedName>
    <definedName name="lsjfls" localSheetId="15" hidden="1">{#N/A,#N/A,FALSE,"Monthly SAIFI";#N/A,#N/A,FALSE,"Yearly SAIFI";#N/A,#N/A,FALSE,"Monthly CAIDI";#N/A,#N/A,FALSE,"Yearly CAIDI";#N/A,#N/A,FALSE,"Monthly SAIDI";#N/A,#N/A,FALSE,"Yearly SAIDI";#N/A,#N/A,FALSE,"Monthly MAIFI";#N/A,#N/A,FALSE,"Yearly MAIFI";#N/A,#N/A,FALSE,"Monthly Cust &gt;=4 Int"}</definedName>
    <definedName name="lsjfls" localSheetId="16" hidden="1">{#N/A,#N/A,FALSE,"Monthly SAIFI";#N/A,#N/A,FALSE,"Yearly SAIFI";#N/A,#N/A,FALSE,"Monthly CAIDI";#N/A,#N/A,FALSE,"Yearly CAIDI";#N/A,#N/A,FALSE,"Monthly SAIDI";#N/A,#N/A,FALSE,"Yearly SAIDI";#N/A,#N/A,FALSE,"Monthly MAIFI";#N/A,#N/A,FALSE,"Yearly MAIFI";#N/A,#N/A,FALSE,"Monthly Cust &gt;=4 Int"}</definedName>
    <definedName name="lsjfls" localSheetId="14" hidden="1">{#N/A,#N/A,FALSE,"Monthly SAIFI";#N/A,#N/A,FALSE,"Yearly SAIFI";#N/A,#N/A,FALSE,"Monthly CAIDI";#N/A,#N/A,FALSE,"Yearly CAIDI";#N/A,#N/A,FALSE,"Monthly SAIDI";#N/A,#N/A,FALSE,"Yearly SAIDI";#N/A,#N/A,FALSE,"Monthly MAIFI";#N/A,#N/A,FALSE,"Yearly MAIFI";#N/A,#N/A,FALSE,"Monthly Cust &gt;=4 Int"}</definedName>
    <definedName name="lsjfls" localSheetId="17"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TD_incl._Curr._Cap._Lease_CPM" localSheetId="17">#REF!</definedName>
    <definedName name="LTD_incl._Curr._Cap._Lease_CPM">#REF!</definedName>
    <definedName name="LTR_A" localSheetId="17">#REF!</definedName>
    <definedName name="LTR_A">#REF!</definedName>
    <definedName name="LTR_B" localSheetId="17">#REF!</definedName>
    <definedName name="LTR_B">#REF!</definedName>
    <definedName name="LTR_C">#REF!</definedName>
    <definedName name="LTR_D">#REF!</definedName>
    <definedName name="LTR_E">#REF!</definedName>
    <definedName name="LTR_F">#REF!</definedName>
    <definedName name="LTR_G">#REF!</definedName>
    <definedName name="LTR_H">#REF!</definedName>
    <definedName name="LTR_I">#REF!</definedName>
    <definedName name="LTR_J">#REF!</definedName>
    <definedName name="LTR_K">#REF!</definedName>
    <definedName name="LYN">#REF!</definedName>
    <definedName name="M">[91]FERCFACT!#REF!</definedName>
    <definedName name="MACRO">#N/A</definedName>
    <definedName name="MACRO_1" localSheetId="17">#REF!</definedName>
    <definedName name="MACRO_1">#REF!</definedName>
    <definedName name="MACRO_2" localSheetId="17">#REF!</definedName>
    <definedName name="MACRO_2">#REF!</definedName>
    <definedName name="MACROS" localSheetId="17">#REF!</definedName>
    <definedName name="MACROS">#REF!</definedName>
    <definedName name="MACRS">#REF!</definedName>
    <definedName name="MAIN">#N/A</definedName>
    <definedName name="Maintenance">0.15</definedName>
    <definedName name="Management_Task_Detail_not_Available">#REF!</definedName>
    <definedName name="Management_Task_YR_2005">'[55]Aday IS DECo &amp; Other'!#REF!</definedName>
    <definedName name="Management_Task_YR_2006">'[55]Aday IS DECo &amp; Other'!#REF!</definedName>
    <definedName name="Management_Task_YR_2007">'[55]Aday IS DECo &amp; Other'!#REF!</definedName>
    <definedName name="Management_Task_YR_2008">'[55]Aday IS DECo &amp; Other'!#REF!</definedName>
    <definedName name="map.v1" localSheetId="17">#REF!</definedName>
    <definedName name="map.v1">#REF!</definedName>
    <definedName name="MAR" localSheetId="17">#REF!</definedName>
    <definedName name="MAR">#REF!</definedName>
    <definedName name="Margin" localSheetId="17">#REF!</definedName>
    <definedName name="Margin">#REF!</definedName>
    <definedName name="mark">#REF!</definedName>
    <definedName name="master">#REF!</definedName>
    <definedName name="Master_File_Tax_Results">#REF!</definedName>
    <definedName name="masterfile">#REF!</definedName>
    <definedName name="Masterfl">#REF!</definedName>
    <definedName name="masterii">#REF!</definedName>
    <definedName name="Material___Supplies">#REF!</definedName>
    <definedName name="Materials___Supplies">#REF!</definedName>
    <definedName name="MATRIX">#REF!</definedName>
    <definedName name="max_grid">#REF!</definedName>
    <definedName name="MAY" localSheetId="21" hidden="1">{#N/A,#N/A,FALSE,"EMPPAY"}</definedName>
    <definedName name="MAY" localSheetId="15" hidden="1">{#N/A,#N/A,FALSE,"EMPPAY"}</definedName>
    <definedName name="MAY" localSheetId="14" hidden="1">{#N/A,#N/A,FALSE,"EMPPAY"}</definedName>
    <definedName name="MAY" localSheetId="17">#REF!</definedName>
    <definedName name="MAY" localSheetId="19" hidden="1">{#N/A,#N/A,FALSE,"EMPPAY"}</definedName>
    <definedName name="MAY" localSheetId="20" hidden="1">{#N/A,#N/A,FALSE,"EMPPAY"}</definedName>
    <definedName name="MAY">#REF!</definedName>
    <definedName name="MC">#REF!</definedName>
    <definedName name="MCDATA" localSheetId="9">'[118]MTHLY MEAS.'!#REF!</definedName>
    <definedName name="MCDATA" localSheetId="17">'[119]MTHLY MEAS.'!#REF!</definedName>
    <definedName name="MCDATA">'[119]MTHLY MEAS.'!#REF!</definedName>
    <definedName name="MCGC_Elims" localSheetId="9">#REF!</definedName>
    <definedName name="MCGC_Elims" localSheetId="17">#REF!</definedName>
    <definedName name="MCGC_Elims">#REF!</definedName>
    <definedName name="MCGC_Elims_YR_2005" localSheetId="9">'[55]Aday IS EG Subs'!#REF!</definedName>
    <definedName name="MCGC_Elims_YR_2005" localSheetId="17">'[55]Aday IS EG Subs'!#REF!</definedName>
    <definedName name="MCGC_Elims_YR_2005">'[55]Aday IS EG Subs'!#REF!</definedName>
    <definedName name="MCGC_Elims_YR_2006" localSheetId="17">'[55]Aday IS EG Subs'!#REF!</definedName>
    <definedName name="MCGC_Elims_YR_2006">'[55]Aday IS EG Subs'!#REF!</definedName>
    <definedName name="MCGC_Elims_YR_2007" localSheetId="17">'[55]Aday IS EG Subs'!#REF!</definedName>
    <definedName name="MCGC_Elims_YR_2007">'[55]Aday IS EG Subs'!#REF!</definedName>
    <definedName name="MCGC_Elims_YR_2008">'[55]Aday IS EG Subs'!#REF!</definedName>
    <definedName name="MCGC_Subsidiaries" localSheetId="17">#REF!</definedName>
    <definedName name="MCGC_Subsidiaries">#REF!</definedName>
    <definedName name="MCGC_Subsidiaries_YR_2005" localSheetId="17">'[55]Aday IS EG Subs'!#REF!</definedName>
    <definedName name="MCGC_Subsidiaries_YR_2005">'[55]Aday IS EG Subs'!#REF!</definedName>
    <definedName name="MCGC_Subsidiaries_YR_2006" localSheetId="17">'[55]Aday IS EG Subs'!#REF!</definedName>
    <definedName name="MCGC_Subsidiaries_YR_2006">'[55]Aday IS EG Subs'!#REF!</definedName>
    <definedName name="MCGC_Subsidiaries_YR_2007">'[55]Aday IS EG Subs'!#REF!</definedName>
    <definedName name="MCGC_Subsidiaries_YR_2008">'[55]Aday IS EG Subs'!#REF!</definedName>
    <definedName name="MCGC2003" localSheetId="17">#REF!</definedName>
    <definedName name="MCGC2003">#REF!</definedName>
    <definedName name="MCGC2004" localSheetId="17">#REF!</definedName>
    <definedName name="MCGC2004">#REF!</definedName>
    <definedName name="MCGC2005" localSheetId="17">#REF!</definedName>
    <definedName name="MCGC2005">#REF!</definedName>
    <definedName name="MCGC2006">#REF!</definedName>
    <definedName name="MCGC2007">#REF!</definedName>
    <definedName name="MCGC2008">#REF!</definedName>
    <definedName name="MCH_Consol_Grand_Total">#REF!</definedName>
    <definedName name="MCH_Corp___Elims">#REF!</definedName>
    <definedName name="MCH_Corp___Elims_YR_2005">'[55]Aday IS EG Subs'!#REF!</definedName>
    <definedName name="MCH_Corp___Elims_YR_2006">'[55]Aday IS EG Subs'!#REF!</definedName>
    <definedName name="MCH_Corp___Elims_YR_2007">'[55]Aday IS EG Subs'!#REF!</definedName>
    <definedName name="MCH_Corp___Elims_YR_2008">'[55]Aday IS EG Subs'!#REF!</definedName>
    <definedName name="MENU" localSheetId="17">#REF!</definedName>
    <definedName name="MENU">#REF!</definedName>
    <definedName name="MENUALL">#N/A</definedName>
    <definedName name="MENUALLOC">#N/A</definedName>
    <definedName name="MENUDBASE">#N/A</definedName>
    <definedName name="MENUDBS">#N/A</definedName>
    <definedName name="MENUPIC">#N/A</definedName>
    <definedName name="MENUPICK">#N/A</definedName>
    <definedName name="MENUPRNT">#N/A</definedName>
    <definedName name="MENUPRST">#N/A</definedName>
    <definedName name="METH" localSheetId="17">[30]DEPR96!#REF!</definedName>
    <definedName name="METH">[30]DEPR96!#REF!</definedName>
    <definedName name="MFTSR">'[41]A.2 PTP'!$P$276</definedName>
    <definedName name="MI" localSheetId="9">'[118]MTHLY MEAS.'!#REF!</definedName>
    <definedName name="MI" localSheetId="17">'[119]MTHLY MEAS.'!#REF!</definedName>
    <definedName name="MI">'[119]MTHLY MEAS.'!#REF!</definedName>
    <definedName name="MichCon_Cons___Purch_Acct_Total" localSheetId="9">#REF!</definedName>
    <definedName name="MichCon_Cons___Purch_Acct_Total" localSheetId="17">#REF!</definedName>
    <definedName name="MichCon_Cons___Purch_Acct_Total">#REF!</definedName>
    <definedName name="MichCon_Consol_Total" localSheetId="17">#REF!</definedName>
    <definedName name="MichCon_Consol_Total">#REF!</definedName>
    <definedName name="MichCon_Subs__Holdings___Elims" localSheetId="17">#REF!</definedName>
    <definedName name="MichCon_Subs__Holdings___Elims">#REF!</definedName>
    <definedName name="MichCon_Utility">#REF!</definedName>
    <definedName name="MichCon_Utility_YR_2003">#REF!</definedName>
    <definedName name="MichCon_Utility_YR_2004">#REF!</definedName>
    <definedName name="MichCon_Utility_YR_2005">#REF!</definedName>
    <definedName name="MichCon_Utility_YR_2006">#REF!</definedName>
    <definedName name="MichCon_Utility_YR_2007">#REF!</definedName>
    <definedName name="MichCon_Utility_YR_2008">#REF!</definedName>
    <definedName name="MidstPA2003">#REF!</definedName>
    <definedName name="MidstPA2004">#REF!</definedName>
    <definedName name="MidstPA2005">#REF!</definedName>
    <definedName name="MidstPA2006">#REF!</definedName>
    <definedName name="MidstPA2007">#REF!</definedName>
    <definedName name="MidstPA2008">#REF!</definedName>
    <definedName name="Midstream_Purch_Acct">#REF!</definedName>
    <definedName name="Midstream_Purch_Acct_YR_2005">'[55]Aday IS EG Subs'!#REF!</definedName>
    <definedName name="Midstream_Purch_Acct_YR_2006">'[55]Aday IS EG Subs'!#REF!</definedName>
    <definedName name="Midstream_Purch_Acct_YR_2007">'[55]Aday IS EG Subs'!#REF!</definedName>
    <definedName name="Midstream_Purch_Acct_YR_2008">'[55]Aday IS EG Subs'!#REF!</definedName>
    <definedName name="MILESTONES_1" localSheetId="17">#REF!</definedName>
    <definedName name="MILESTONES_1">#REF!</definedName>
    <definedName name="MILESTONES_2" localSheetId="17">#REF!</definedName>
    <definedName name="MILESTONES_2">#REF!</definedName>
    <definedName name="Millennium_Pipeline" localSheetId="17">#REF!</definedName>
    <definedName name="Millennium_Pipeline">#REF!</definedName>
    <definedName name="Millennium_Pipeline_YR_2005" localSheetId="17">'[55]Aday IS EG Subs'!#REF!</definedName>
    <definedName name="Millennium_Pipeline_YR_2005">'[55]Aday IS EG Subs'!#REF!</definedName>
    <definedName name="Millennium_Pipeline_YR_2006" localSheetId="17">'[55]Aday IS EG Subs'!#REF!</definedName>
    <definedName name="Millennium_Pipeline_YR_2006">'[55]Aday IS EG Subs'!#REF!</definedName>
    <definedName name="Millennium_Pipeline_YR_2007" localSheetId="17">'[55]Aday IS EG Subs'!#REF!</definedName>
    <definedName name="Millennium_Pipeline_YR_2007">'[55]Aday IS EG Subs'!#REF!</definedName>
    <definedName name="Millennium_Pipeline_YR_2008" localSheetId="17">'[55]Aday IS EG Subs'!#REF!</definedName>
    <definedName name="Millennium_Pipeline_YR_2008">'[55]Aday IS EG Subs'!#REF!</definedName>
    <definedName name="million">1000000</definedName>
    <definedName name="Minimum_Pension_Liability">#REF!</definedName>
    <definedName name="Minority_Interest">#REF!</definedName>
    <definedName name="Minority_Interest_Contra">#REF!</definedName>
    <definedName name="Minority_Interest_CPM">#REF!</definedName>
    <definedName name="Misc_Working_Capital_Adjustment">#REF!</definedName>
    <definedName name="mix_cap" localSheetId="9">'[58]Input Page'!#REF!</definedName>
    <definedName name="mix_cap">'[59]Input Page'!#REF!</definedName>
    <definedName name="mix_total" localSheetId="9">'[58]Input Page'!#REF!</definedName>
    <definedName name="mix_total">'[59]Input Page'!#REF!</definedName>
    <definedName name="MO">[30]DEPR96!#REF!</definedName>
    <definedName name="Mo_roll" localSheetId="17">#REF!</definedName>
    <definedName name="Mo_roll">#REF!</definedName>
    <definedName name="mode" localSheetId="17">#REF!</definedName>
    <definedName name="mode">#REF!</definedName>
    <definedName name="modelgrheader" localSheetId="9">[16]Model!$A$3</definedName>
    <definedName name="modelgrheader">[17]Model!$A$3</definedName>
    <definedName name="modelqreheader" localSheetId="9">[16]Model!$A$78</definedName>
    <definedName name="modelqreheader">[17]Model!$A$78</definedName>
    <definedName name="month" localSheetId="9">[120]RPT80MAR!$A$1:$D$77</definedName>
    <definedName name="month">[121]RPT80MAR!$A$1:$D$77</definedName>
    <definedName name="MONTH_02" localSheetId="9">#REF!</definedName>
    <definedName name="MONTH_02" localSheetId="17">#REF!</definedName>
    <definedName name="MONTH_02">#REF!</definedName>
    <definedName name="MONTH_03" localSheetId="17">#REF!</definedName>
    <definedName name="MONTH_03">#REF!</definedName>
    <definedName name="MONTH_04" localSheetId="17">#REF!</definedName>
    <definedName name="MONTH_04">#REF!</definedName>
    <definedName name="MONTH_05">#REF!</definedName>
    <definedName name="MONTH_06">#REF!</definedName>
    <definedName name="MONTH_07">#REF!</definedName>
    <definedName name="MONTH_08">#REF!</definedName>
    <definedName name="MONTH_09">#REF!</definedName>
    <definedName name="MONTH_1">#REF!</definedName>
    <definedName name="MONTH_10">#REF!</definedName>
    <definedName name="MONTH_11">#REF!</definedName>
    <definedName name="MONTH_12">#REF!</definedName>
    <definedName name="MONTH_2">#REF!</definedName>
    <definedName name="MONTH_3">#REF!</definedName>
    <definedName name="MonthDate" localSheetId="9">[122]Index!$A$4</definedName>
    <definedName name="MonthDate">[123]Index!$A$4</definedName>
    <definedName name="MONTHLY" localSheetId="9">'[118]MTHLY MEAS.'!#REF!</definedName>
    <definedName name="MONTHLY">'[119]MTHLY MEAS.'!#REF!</definedName>
    <definedName name="MONTHS">#N/A</definedName>
    <definedName name="Mortgage_Bonds__Notes___Other" localSheetId="17">#REF!</definedName>
    <definedName name="Mortgage_Bonds__Notes___Other">#REF!</definedName>
    <definedName name="MOVE">#N/A</definedName>
    <definedName name="MREV">'[41]C. Input'!$F$295</definedName>
    <definedName name="MS">'[41]C. Input'!$F$242</definedName>
    <definedName name="MTC_Amortization" localSheetId="9">'[66]JFJ-3 MTC Rate'!$A$32:$F$82</definedName>
    <definedName name="MTC_Amortization">'[67]JFJ-3 MTC Rate'!$A$32:$F$82</definedName>
    <definedName name="MTC_Type" localSheetId="9">#REF!</definedName>
    <definedName name="MTC_Type" localSheetId="17">#REF!</definedName>
    <definedName name="MTC_Type">#REF!</definedName>
    <definedName name="MTH">#N/A</definedName>
    <definedName name="N_A" localSheetId="9">'[41]C. Input'!#REF!</definedName>
    <definedName name="N_A" localSheetId="17">'[41]C. Input'!#REF!</definedName>
    <definedName name="N_A">'[41]C. Input'!#REF!</definedName>
    <definedName name="NavPane" localSheetId="9">#REF!</definedName>
    <definedName name="NavPane" localSheetId="17">#REF!</definedName>
    <definedName name="NavPane">#REF!</definedName>
    <definedName name="NCP">#N/A</definedName>
    <definedName name="NCP_1">#N/A</definedName>
    <definedName name="NCPK1">#N/A</definedName>
    <definedName name="NCPK1X" localSheetId="17">#REF!</definedName>
    <definedName name="NCPK1X">#REF!</definedName>
    <definedName name="NCPK2">#REF!</definedName>
    <definedName name="NCPK2X">#REF!</definedName>
    <definedName name="NCPK3">#REF!</definedName>
    <definedName name="Net_Cash_From__Used_for__Financing" localSheetId="17">#REF!</definedName>
    <definedName name="Net_Cash_From__Used_for__Financing">#REF!</definedName>
    <definedName name="Net_Cash_From__Used_for__Investing">#REF!</definedName>
    <definedName name="Net_Cash_From__Used_for__Investing_CPM">#REF!</definedName>
    <definedName name="Net_Cash_From_Operating_Activities">#REF!</definedName>
    <definedName name="Net_Cash_from_Operations_CPM">#REF!</definedName>
    <definedName name="Net_Income__Loss">#REF!</definedName>
    <definedName name="Net_Income__Loss__per_Income_Statement">#REF!</definedName>
    <definedName name="Net_Income__Loss__per_Income_Statement_CPM">#REF!</definedName>
    <definedName name="NET_INCOME_BEFORE_TAXES_BY_BUSINESS_AREA">#REF!</definedName>
    <definedName name="Net_Income_CPM">#REF!</definedName>
    <definedName name="Net_Income_incl._Purchase_Accounting">#REF!</definedName>
    <definedName name="Net_Operating_Income_CPM">#REF!</definedName>
    <definedName name="Net_PP_E___Investments_CPM">#REF!</definedName>
    <definedName name="NET_TO_ZERO">#REF!</definedName>
    <definedName name="netcredit100">#REF!</definedName>
    <definedName name="netcredit101">#REF!</definedName>
    <definedName name="netcredit102">#REF!</definedName>
    <definedName name="netcredit103">#REF!</definedName>
    <definedName name="netcredit84">#REF!</definedName>
    <definedName name="netcredit85">#REF!</definedName>
    <definedName name="netcredit86">#REF!</definedName>
    <definedName name="netcredit87">#REF!</definedName>
    <definedName name="netcredit88">#REF!</definedName>
    <definedName name="netcredit89">#REF!</definedName>
    <definedName name="netcredit90">#REF!</definedName>
    <definedName name="netcredit91">#REF!</definedName>
    <definedName name="netcredit92">#REF!</definedName>
    <definedName name="netcredit93">#REF!</definedName>
    <definedName name="netcredit94">#REF!</definedName>
    <definedName name="netcredit95">#REF!</definedName>
    <definedName name="netcredit96">#REF!</definedName>
    <definedName name="netcredit97">#REF!</definedName>
    <definedName name="netcredit98">#REF!</definedName>
    <definedName name="netcredit99">#REF!</definedName>
    <definedName name="NETWK_TRANS_PK_RPT_Print_Area">#REF!</definedName>
    <definedName name="new" localSheetId="9" hidden="1">{#N/A,#N/A,FALSE,"O&amp;M by processes";#N/A,#N/A,FALSE,"Elec Act vs Bud";#N/A,#N/A,FALSE,"G&amp;A";#N/A,#N/A,FALSE,"BGS";#N/A,#N/A,FALSE,"Res Cost"}</definedName>
    <definedName name="new" localSheetId="15" hidden="1">{#N/A,#N/A,FALSE,"O&amp;M by processes";#N/A,#N/A,FALSE,"Elec Act vs Bud";#N/A,#N/A,FALSE,"G&amp;A";#N/A,#N/A,FALSE,"BGS";#N/A,#N/A,FALSE,"Res Cost"}</definedName>
    <definedName name="new" localSheetId="16" hidden="1">{#N/A,#N/A,FALSE,"O&amp;M by processes";#N/A,#N/A,FALSE,"Elec Act vs Bud";#N/A,#N/A,FALSE,"G&amp;A";#N/A,#N/A,FALSE,"BGS";#N/A,#N/A,FALSE,"Res Cost"}</definedName>
    <definedName name="new" localSheetId="17" hidden="1">{#N/A,#N/A,FALSE,"O&amp;M by processes";#N/A,#N/A,FALSE,"Elec Act vs Bud";#N/A,#N/A,FALSE,"G&amp;A";#N/A,#N/A,FALSE,"BGS";#N/A,#N/A,FALSE,"Res Cost"}</definedName>
    <definedName name="new" hidden="1">{#N/A,#N/A,FALSE,"O&amp;M by processes";#N/A,#N/A,FALSE,"Elec Act vs Bud";#N/A,#N/A,FALSE,"G&amp;A";#N/A,#N/A,FALSE,"BGS";#N/A,#N/A,FALSE,"Res Cost"}</definedName>
    <definedName name="New_99_IS">'[124]2nd qtr 2000'!$A$1:$I$58,'[124]2nd qtr 2000'!$K$1:$T$58,'[124]2nd qtr 2000'!$V$1:$AI$58</definedName>
    <definedName name="New_Investments___Plant_Retirements" localSheetId="9">#REF!</definedName>
    <definedName name="New_Investments___Plant_Retirements" localSheetId="17">#REF!</definedName>
    <definedName name="New_Investments___Plant_Retirements">#REF!</definedName>
    <definedName name="NEW_YEAR" localSheetId="17">#REF!</definedName>
    <definedName name="NEW_YEAR">#REF!</definedName>
    <definedName name="NewHire">8500</definedName>
    <definedName name="NEXT_STEP" localSheetId="9">[16]Comparison!$CK$14</definedName>
    <definedName name="NEXT_STEP">[17]Comparison!$CK$14</definedName>
    <definedName name="NINE">#N/A</definedName>
    <definedName name="Node" localSheetId="9">[125]Hierarchy!$B$2:$E$16455</definedName>
    <definedName name="Node">[126]Hierarchy!$B$2:$E$16455</definedName>
    <definedName name="NoErrMsg" localSheetId="9">#REF!</definedName>
    <definedName name="NoErrMsg" localSheetId="17">#REF!</definedName>
    <definedName name="NoErrMsg">#REF!</definedName>
    <definedName name="non_cap_int" localSheetId="9">'[58]Input Page'!$E$15</definedName>
    <definedName name="non_cap_int">'[59]Input Page'!$E$15</definedName>
    <definedName name="NON_PROCESS_DETAIL" localSheetId="17">#REF!</definedName>
    <definedName name="NON_PROCESS_DETAIL">#REF!</definedName>
    <definedName name="NON_PROCESS_PRESENTATION_PAGE" localSheetId="17">#REF!</definedName>
    <definedName name="NON_PROCESS_PRESENTATION_PAGE">#REF!</definedName>
    <definedName name="Non_Utility_Interest_Capitalized" localSheetId="17">#REF!</definedName>
    <definedName name="Non_Utility_Interest_Capitalized">#REF!</definedName>
    <definedName name="Non_Utility_Plant_Expenditures">#REF!</definedName>
    <definedName name="Non_Utility_Plant_Removal_Costs">#REF!</definedName>
    <definedName name="Non_Utility_Plant_Retirements__input">#REF!</definedName>
    <definedName name="NONONMAN">#REF!</definedName>
    <definedName name="NOPEOPLE">#REF!</definedName>
    <definedName name="NormErrMsg">#REF!</definedName>
    <definedName name="NOTE">#REF!</definedName>
    <definedName name="Note__Use_____signage_for_capital_inputs">#REF!</definedName>
    <definedName name="NOTE_A">#REF!</definedName>
    <definedName name="NOTE_B">#REF!</definedName>
    <definedName name="NOTE2">#REF!</definedName>
    <definedName name="Notes_Receivable">#REF!</definedName>
    <definedName name="Notes_Receivable___Current">#REF!</definedName>
    <definedName name="NOV">#REF!</definedName>
    <definedName name="November09" localSheetId="21" hidden="1">{#N/A,#N/A,FALSE,"Monthly SAIFI";#N/A,#N/A,FALSE,"Yearly SAIFI";#N/A,#N/A,FALSE,"Monthly CAIDI";#N/A,#N/A,FALSE,"Yearly CAIDI";#N/A,#N/A,FALSE,"Monthly SAIDI";#N/A,#N/A,FALSE,"Yearly SAIDI";#N/A,#N/A,FALSE,"Monthly MAIFI";#N/A,#N/A,FALSE,"Yearly MAIFI";#N/A,#N/A,FALSE,"Monthly Cust &gt;=4 Int"}</definedName>
    <definedName name="November09" localSheetId="9" hidden="1">{#N/A,#N/A,FALSE,"Monthly SAIFI";#N/A,#N/A,FALSE,"Yearly SAIFI";#N/A,#N/A,FALSE,"Monthly CAIDI";#N/A,#N/A,FALSE,"Yearly CAIDI";#N/A,#N/A,FALSE,"Monthly SAIDI";#N/A,#N/A,FALSE,"Yearly SAIDI";#N/A,#N/A,FALSE,"Monthly MAIFI";#N/A,#N/A,FALSE,"Yearly MAIFI";#N/A,#N/A,FALSE,"Monthly Cust &gt;=4 Int"}</definedName>
    <definedName name="November09" localSheetId="15" hidden="1">{#N/A,#N/A,FALSE,"Monthly SAIFI";#N/A,#N/A,FALSE,"Yearly SAIFI";#N/A,#N/A,FALSE,"Monthly CAIDI";#N/A,#N/A,FALSE,"Yearly CAIDI";#N/A,#N/A,FALSE,"Monthly SAIDI";#N/A,#N/A,FALSE,"Yearly SAIDI";#N/A,#N/A,FALSE,"Monthly MAIFI";#N/A,#N/A,FALSE,"Yearly MAIFI";#N/A,#N/A,FALSE,"Monthly Cust &gt;=4 Int"}</definedName>
    <definedName name="November09" localSheetId="16" hidden="1">{#N/A,#N/A,FALSE,"Monthly SAIFI";#N/A,#N/A,FALSE,"Yearly SAIFI";#N/A,#N/A,FALSE,"Monthly CAIDI";#N/A,#N/A,FALSE,"Yearly CAIDI";#N/A,#N/A,FALSE,"Monthly SAIDI";#N/A,#N/A,FALSE,"Yearly SAIDI";#N/A,#N/A,FALSE,"Monthly MAIFI";#N/A,#N/A,FALSE,"Yearly MAIFI";#N/A,#N/A,FALSE,"Monthly Cust &gt;=4 Int"}</definedName>
    <definedName name="November09" localSheetId="14" hidden="1">{#N/A,#N/A,FALSE,"Monthly SAIFI";#N/A,#N/A,FALSE,"Yearly SAIFI";#N/A,#N/A,FALSE,"Monthly CAIDI";#N/A,#N/A,FALSE,"Yearly CAIDI";#N/A,#N/A,FALSE,"Monthly SAIDI";#N/A,#N/A,FALSE,"Yearly SAIDI";#N/A,#N/A,FALSE,"Monthly MAIFI";#N/A,#N/A,FALSE,"Yearly MAIFI";#N/A,#N/A,FALSE,"Monthly Cust &gt;=4 Int"}</definedName>
    <definedName name="November09" localSheetId="17" hidden="1">{#N/A,#N/A,FALSE,"Monthly SAIFI";#N/A,#N/A,FALSE,"Yearly SAIFI";#N/A,#N/A,FALSE,"Monthly CAIDI";#N/A,#N/A,FALSE,"Yearly CAIDI";#N/A,#N/A,FALSE,"Monthly SAIDI";#N/A,#N/A,FALSE,"Yearly SAIDI";#N/A,#N/A,FALSE,"Monthly MAIFI";#N/A,#N/A,FALSE,"Yearly MAIFI";#N/A,#N/A,FALSE,"Monthly Cust &gt;=4 Int"}</definedName>
    <definedName name="November09" hidden="1">{#N/A,#N/A,FALSE,"Monthly SAIFI";#N/A,#N/A,FALSE,"Yearly SAIFI";#N/A,#N/A,FALSE,"Monthly CAIDI";#N/A,#N/A,FALSE,"Yearly CAIDI";#N/A,#N/A,FALSE,"Monthly SAIDI";#N/A,#N/A,FALSE,"Yearly SAIDI";#N/A,#N/A,FALSE,"Monthly MAIFI";#N/A,#N/A,FALSE,"Yearly MAIFI";#N/A,#N/A,FALSE,"Monthly Cust &gt;=4 Int"}</definedName>
    <definedName name="NPPBC" localSheetId="9">#REF!</definedName>
    <definedName name="NPPBC" localSheetId="17">#REF!</definedName>
    <definedName name="NPPBC">#REF!</definedName>
    <definedName name="NTDR">'[41]C. Input'!$F$234</definedName>
    <definedName name="NTPLT">'[41]C. Input'!$F$164</definedName>
    <definedName name="NTSRR">'[41]B.2 NITS '!$P$220</definedName>
    <definedName name="Nuclear_Decommissioning" localSheetId="9">#REF!</definedName>
    <definedName name="Nuclear_Decommissioning" localSheetId="17">#REF!</definedName>
    <definedName name="Nuclear_Decommissioning">#REF!</definedName>
    <definedName name="Nuclear_Decommissioning_Trust_Funds" localSheetId="17">#REF!</definedName>
    <definedName name="Nuclear_Decommissioning_Trust_Funds">#REF!</definedName>
    <definedName name="Nuclear_Secur_Date" localSheetId="9">[39]Assumptions!$E$21</definedName>
    <definedName name="Nuclear_Secur_Date">[40]Assumptions!$E$21</definedName>
    <definedName name="NUTIL" localSheetId="17">#REF!</definedName>
    <definedName name="NUTIL">#REF!</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 localSheetId="9">[127]Sheet1!$H$75</definedName>
    <definedName name="NvsParentRef">[128]Sheet1!$H$75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E_LEGAL_ENTITY">"E_LE_TBL"</definedName>
    <definedName name="NvsValTbl.PROJECT_ID">"PROJECT_FS"</definedName>
    <definedName name="NYEAR_CONT">#REF!</definedName>
    <definedName name="O_M___Accounting_Adjustments">#REF!</definedName>
    <definedName name="O_M___Affiliate_Other">#REF!</definedName>
    <definedName name="O_M___External__include_payroll_tax">#REF!</definedName>
    <definedName name="O_M_Affiliate_CPM">#REF!</definedName>
    <definedName name="O_M_Alloc___Corp_Support___Merger_Int">#REF!</definedName>
    <definedName name="O_M_Alloc___Marketing___Cust_Service">#REF!</definedName>
    <definedName name="O_M_Subtotal_CPM">#REF!</definedName>
    <definedName name="OCT">#REF!</definedName>
    <definedName name="Oil___Gas_E_P">#REF!</definedName>
    <definedName name="Oil___Gas_E_P_YR_2005">'[55]Aday IS EG Subs'!#REF!</definedName>
    <definedName name="Oil___Gas_E_P_YR_2006">'[55]Aday IS EG Subs'!#REF!</definedName>
    <definedName name="Oil___Gas_E_P_YR_2007">'[55]Aday IS EG Subs'!#REF!</definedName>
    <definedName name="Oil___Gas_E_P_YR_2008">'[55]Aday IS EG Subs'!#REF!</definedName>
    <definedName name="ok">"46A77S0J3A6DMSOD9MQSK0ZYO"</definedName>
    <definedName name="OLDTOT">#REF!</definedName>
    <definedName name="one">1</definedName>
    <definedName name="Operating_Expenses_CPM">#REF!</definedName>
    <definedName name="Operating_Labor_in_Cost_of_Sales__Non_Reg">#REF!</definedName>
    <definedName name="Operating_Revenue_CPM">#REF!</definedName>
    <definedName name="Operation___Maintenance_CPM">#REF!</definedName>
    <definedName name="OPERATOR_ID">#REF!</definedName>
    <definedName name="OPR" localSheetId="9">'[129]Income Statement'!#REF!</definedName>
    <definedName name="OPR" localSheetId="17">'[130]Income Statement'!#REF!</definedName>
    <definedName name="OPR">'[130]Income Statement'!#REF!</definedName>
    <definedName name="ORACLE_DEPRECIATION">'[131]Agriliance-allassets'!$A$1:$EG$15622</definedName>
    <definedName name="Other_Accounts_Receivable" localSheetId="9">#REF!</definedName>
    <definedName name="Other_Accounts_Receivable" localSheetId="17">#REF!</definedName>
    <definedName name="Other_Accounts_Receivable">#REF!</definedName>
    <definedName name="Other_Adjustment" localSheetId="17">#REF!</definedName>
    <definedName name="Other_Adjustment">#REF!</definedName>
    <definedName name="OTHER_ASSETS" localSheetId="17">#REF!</definedName>
    <definedName name="OTHER_ASSETS">#REF!</definedName>
    <definedName name="Other_Assets_and_Liabilities_CPM">#REF!</definedName>
    <definedName name="Other_Comp._Income_CPM">#REF!</definedName>
    <definedName name="Other_Cost_of_Goods_Sold___Affiliate">#REF!</definedName>
    <definedName name="Other_Cost_of_Goods_Sold___External">#REF!</definedName>
    <definedName name="Other_Current_Asset">#REF!</definedName>
    <definedName name="Other_Current_Assets">#REF!</definedName>
    <definedName name="Other_Current_Liabilities">#REF!</definedName>
    <definedName name="Other_Deferred_Asset">#REF!</definedName>
    <definedName name="Other_Deferred_Assets">#REF!</definedName>
    <definedName name="Other_Deferred_Assets_CPM">#REF!</definedName>
    <definedName name="Other_Deferred_Liabilities">#REF!</definedName>
    <definedName name="Other_EG_Reg__excl_MichCon_Util">#REF!</definedName>
    <definedName name="Other_EG_Reg__excl_MichCon_Util__YR_2003">'[55]Aday IS DECo &amp; Other'!#REF!</definedName>
    <definedName name="Other_EG_Reg__excl_MichCon_Util__YR_2004">'[55]Aday IS DECo &amp; Other'!#REF!</definedName>
    <definedName name="Other_EG_Reg__excl_MichCon_Util__YR_2005">'[55]Aday IS DECo &amp; Other'!#REF!</definedName>
    <definedName name="Other_EG_Reg__excl_MichCon_Util__YR_2006">'[55]Aday IS DECo &amp; Other'!#REF!</definedName>
    <definedName name="Other_EG_Reg__excl_MichCon_Util__YR_2007">'[55]Aday IS DECo &amp; Other'!#REF!</definedName>
    <definedName name="Other_EG_Reg__excl_MichCon_Util__YR_2008">'[55]Aday IS DECo &amp; Other'!#REF!</definedName>
    <definedName name="Other_Growth_YR_2003" localSheetId="17">#REF!</definedName>
    <definedName name="Other_Growth_YR_2003">#REF!</definedName>
    <definedName name="Other_Growth_YR_2004" localSheetId="17">#REF!</definedName>
    <definedName name="Other_Growth_YR_2004">#REF!</definedName>
    <definedName name="Other_Growth_YR_2005" localSheetId="17">#REF!</definedName>
    <definedName name="Other_Growth_YR_2005">#REF!</definedName>
    <definedName name="Other_Growth_YR_2006">#REF!</definedName>
    <definedName name="Other_Growth_YR_2007">#REF!</definedName>
    <definedName name="Other_Growth_YR_2008">#REF!</definedName>
    <definedName name="Other_Income_Deductions_CPM">#REF!</definedName>
    <definedName name="Other_Investing_Activity">#REF!</definedName>
    <definedName name="Other_Investing_Activity_CPM">#REF!</definedName>
    <definedName name="Other_Investment">#REF!</definedName>
    <definedName name="Other_Investments">#REF!</definedName>
    <definedName name="OTHER_LIABILITIES">#REF!</definedName>
    <definedName name="Other_Liabilities_CPM">#REF!</definedName>
    <definedName name="Other_Misc__Income__Deduction">#REF!</definedName>
    <definedName name="Other_Misc__Income__Loss">#REF!</definedName>
    <definedName name="other_mix_cap" localSheetId="9">'[44]Input Page'!$G$10</definedName>
    <definedName name="other_mix_cap">'[45]Input Page'!$G$10</definedName>
    <definedName name="other_mix_total" localSheetId="9">'[44]Input Page'!$G$11</definedName>
    <definedName name="other_mix_total">'[45]Input Page'!$G$11</definedName>
    <definedName name="Other_OID_CPM" localSheetId="17">#REF!</definedName>
    <definedName name="Other_OID_CPM">#REF!</definedName>
    <definedName name="Other_Operating_Expenses" localSheetId="17">#REF!</definedName>
    <definedName name="Other_Operating_Expenses">#REF!</definedName>
    <definedName name="OTHER_PLANT_RELATED_ACTIVITY" localSheetId="17">#REF!</definedName>
    <definedName name="OTHER_PLANT_RELATED_ACTIVITY">#REF!</definedName>
    <definedName name="OTHER_REPORTED_ITEMS">#REF!</definedName>
    <definedName name="Other_Temporary_Differences_CPM">#REF!</definedName>
    <definedName name="OTR_TST">'[41]A.2 PTP'!$P$129</definedName>
    <definedName name="Out_of_Balance_Condition" localSheetId="17">#REF!</definedName>
    <definedName name="Out_of_Balance_Condition">#REF!</definedName>
    <definedName name="OUT_OF_BALANCE_CONDITION___Account_Detail" localSheetId="17">#REF!</definedName>
    <definedName name="OUT_OF_BALANCE_CONDITION___Account_Detail">#REF!</definedName>
    <definedName name="Over_Recovery_of_Supply_Costs" localSheetId="17">#REF!</definedName>
    <definedName name="Over_Recovery_of_Supply_Costs">#REF!</definedName>
    <definedName name="p" localSheetId="9">'3a - Shared Revenues'!$E$51</definedName>
    <definedName name="p" localSheetId="17">#REF!</definedName>
    <definedName name="p">#REF!</definedName>
    <definedName name="P_MACRO" localSheetId="9">#REF!</definedName>
    <definedName name="P_MACRO" localSheetId="17">#REF!</definedName>
    <definedName name="P_MACRO">#REF!</definedName>
    <definedName name="P_TYPE">#N/A</definedName>
    <definedName name="P1_STR1_S" localSheetId="9">#REF!</definedName>
    <definedName name="P1_STR1_S" localSheetId="17">#REF!</definedName>
    <definedName name="P1_STR1_S">#REF!</definedName>
    <definedName name="P2_Records" localSheetId="17">#REF!</definedName>
    <definedName name="P2_Records">#REF!</definedName>
    <definedName name="P2_STR1_S">#REF!</definedName>
    <definedName name="PAGE">#REF!</definedName>
    <definedName name="PAGE.1">#REF!</definedName>
    <definedName name="PAGE.2">#REF!</definedName>
    <definedName name="PAGE.4">#REF!</definedName>
    <definedName name="PAGE.5">#REF!</definedName>
    <definedName name="PAGE.6">#REF!</definedName>
    <definedName name="PAGE.7">#REF!</definedName>
    <definedName name="PAGE_1">#REF!</definedName>
    <definedName name="PAGE_2A">#REF!</definedName>
    <definedName name="PAGE_3B">#REF!</definedName>
    <definedName name="PAGE1">#REF!</definedName>
    <definedName name="page10">'[132]W&amp;S by group'!#REF!</definedName>
    <definedName name="page11">'[132]W&amp;S by group'!#REF!</definedName>
    <definedName name="page12">'[132]W&amp;S by group'!#REF!</definedName>
    <definedName name="page13">'[132]W&amp;S by group'!#REF!</definedName>
    <definedName name="page14">'[132]W&amp;S by group'!#REF!</definedName>
    <definedName name="page15">'[132]W&amp;S by group'!#REF!</definedName>
    <definedName name="page16">'[132]W&amp;S by group'!#REF!</definedName>
    <definedName name="PAGE1A" localSheetId="9">#REF!</definedName>
    <definedName name="PAGE1A" localSheetId="17">#REF!</definedName>
    <definedName name="PAGE1A">#REF!</definedName>
    <definedName name="PAGE2" localSheetId="9">#REF!</definedName>
    <definedName name="PAGE2" localSheetId="17">#REF!</definedName>
    <definedName name="PAGE2">#REF!</definedName>
    <definedName name="PAGE20" localSheetId="17">#REF!</definedName>
    <definedName name="PAGE20">#REF!</definedName>
    <definedName name="PAGE21">#REF!</definedName>
    <definedName name="PAGE3">#REF!</definedName>
    <definedName name="PAGE3A">#REF!</definedName>
    <definedName name="PAGE4">#REF!</definedName>
    <definedName name="PAGE4A">#REF!</definedName>
    <definedName name="PAGE5">#REF!</definedName>
    <definedName name="PAGE6">#REF!</definedName>
    <definedName name="PAGE7">#REF!</definedName>
    <definedName name="PAGE8">#REF!</definedName>
    <definedName name="PAGE9">#REF!</definedName>
    <definedName name="PageA">#REF!</definedName>
    <definedName name="PageB">#REF!</definedName>
    <definedName name="PageC">#REF!</definedName>
    <definedName name="PAYROLL">#REF!</definedName>
    <definedName name="pctHW" localSheetId="9">[76]Input!$M$24</definedName>
    <definedName name="pctHW">[77]Input!$M$24</definedName>
    <definedName name="pctSWExp" localSheetId="9">[76]Input!$M$26</definedName>
    <definedName name="pctSWExp">[77]Input!$M$26</definedName>
    <definedName name="pctTraining" localSheetId="9">[76]Input!$M$25</definedName>
    <definedName name="pctTraining">[77]Input!$M$25</definedName>
    <definedName name="pe" localSheetId="9">[16]Print!$A$2</definedName>
    <definedName name="pe">[17]Print!$A$2</definedName>
    <definedName name="PEAK">#N/A</definedName>
    <definedName name="PED" localSheetId="17">#REF!</definedName>
    <definedName name="PED">#REF!</definedName>
    <definedName name="PEOPLE" localSheetId="17">#REF!</definedName>
    <definedName name="PEOPLE">#REF!</definedName>
    <definedName name="PER" localSheetId="17">#REF!</definedName>
    <definedName name="PER">#REF!</definedName>
    <definedName name="Permanent_Differences_CPM">#REF!</definedName>
    <definedName name="PF">'[41]C. Input'!$F$35</definedName>
    <definedName name="PF_EAI">'[41]C. Input'!$I$35</definedName>
    <definedName name="PF_EGSI">'[41]C. Input'!$L$35</definedName>
    <definedName name="PF_ELI">'[41]C. Input'!$O$35</definedName>
    <definedName name="PF_EMI">'[41]C. Input'!$R$35</definedName>
    <definedName name="PF_ENOI">'[41]C. Input'!$X$35</definedName>
    <definedName name="PG3A" localSheetId="17">#REF!</definedName>
    <definedName name="PG3A">#REF!</definedName>
    <definedName name="PGAUG" localSheetId="17">#REF!</definedName>
    <definedName name="PGAUG">#REF!</definedName>
    <definedName name="pgprct" localSheetId="17">'[46]Percent Read YTD '!#REF!</definedName>
    <definedName name="pgprct">'[46]Percent Read YTD '!#REF!</definedName>
    <definedName name="PGPSA" localSheetId="9">#REF!</definedName>
    <definedName name="PGPSA" localSheetId="17">#REF!</definedName>
    <definedName name="PGPSA">#REF!</definedName>
    <definedName name="Phase" localSheetId="9">'[16]Macro Tables'!$F$21</definedName>
    <definedName name="Phase">'[17]Macro Tables'!$F$21</definedName>
    <definedName name="PHASE_HELP" localSheetId="17">#REF!</definedName>
    <definedName name="PHASE_HELP">#REF!</definedName>
    <definedName name="Pipe___Proc_Growth_YR_2003" localSheetId="17">#REF!</definedName>
    <definedName name="Pipe___Proc_Growth_YR_2003">#REF!</definedName>
    <definedName name="Pipe___Proc_Growth_YR_2004" localSheetId="17">#REF!</definedName>
    <definedName name="Pipe___Proc_Growth_YR_2004">#REF!</definedName>
    <definedName name="Pipe___Proc_Growth_YR_2005">#REF!</definedName>
    <definedName name="Pipe___Proc_Growth_YR_2006">#REF!</definedName>
    <definedName name="Pipe___Proc_Growth_YR_2007">#REF!</definedName>
    <definedName name="Pipe___Proc_Growth_YR_2008">#REF!</definedName>
    <definedName name="Pipe2003">#REF!</definedName>
    <definedName name="Pipe2004">#REF!</definedName>
    <definedName name="Pipe2005">#REF!</definedName>
    <definedName name="Pipe2006">#REF!</definedName>
    <definedName name="Pipe2007">#REF!</definedName>
    <definedName name="Pipe2008">#REF!</definedName>
    <definedName name="Pipeline___Processing_Group">#REF!</definedName>
    <definedName name="Pipeline_Eliminations">#REF!</definedName>
    <definedName name="Pipeline_Eliminations_YR_2005">'[55]Aday IS EG Subs'!#REF!</definedName>
    <definedName name="Pipeline_Eliminations_YR_2006">'[55]Aday IS EG Subs'!#REF!</definedName>
    <definedName name="Pipeline_Eliminations_YR_2007">'[55]Aday IS EG Subs'!#REF!</definedName>
    <definedName name="Pipeline_Eliminations_YR_2008">'[55]Aday IS EG Subs'!#REF!</definedName>
    <definedName name="Pipeline_Parent" localSheetId="17">#REF!</definedName>
    <definedName name="Pipeline_Parent">#REF!</definedName>
    <definedName name="Pipeline_Parent_YR_2005" localSheetId="17">'[55]Aday IS EG Subs'!#REF!</definedName>
    <definedName name="Pipeline_Parent_YR_2005">'[55]Aday IS EG Subs'!#REF!</definedName>
    <definedName name="Pipeline_Parent_YR_2006" localSheetId="17">'[55]Aday IS EG Subs'!#REF!</definedName>
    <definedName name="Pipeline_Parent_YR_2006">'[55]Aday IS EG Subs'!#REF!</definedName>
    <definedName name="Pipeline_Parent_YR_2007">'[55]Aday IS EG Subs'!#REF!</definedName>
    <definedName name="Pipeline_Parent_YR_2008">'[55]Aday IS EG Subs'!#REF!</definedName>
    <definedName name="PK_1">#N/A</definedName>
    <definedName name="pla" localSheetId="17">#REF!</definedName>
    <definedName name="pla">#REF!</definedName>
    <definedName name="PLACE_HOLD" localSheetId="17">#REF!</definedName>
    <definedName name="PLACE_HOLD">#REF!</definedName>
    <definedName name="Plant___Equipment_Expenditures" localSheetId="17">#REF!</definedName>
    <definedName name="Plant___Equipment_Expenditures">#REF!</definedName>
    <definedName name="PLTDEC00" localSheetId="9">[133]PLTSTM!#REF!</definedName>
    <definedName name="PLTDEC00" localSheetId="17">[134]PLTSTM!#REF!</definedName>
    <definedName name="PLTDEC00">[134]PLTSTM!#REF!</definedName>
    <definedName name="PLTDECTK" localSheetId="9">[135]PLTSTM!#REF!</definedName>
    <definedName name="PLTDECTK" localSheetId="17">[136]PLTSTM!#REF!</definedName>
    <definedName name="PLTDECTK">[136]PLTSTM!#REF!</definedName>
    <definedName name="Portland_Pipeline" localSheetId="9">#REF!</definedName>
    <definedName name="Portland_Pipeline" localSheetId="17">#REF!</definedName>
    <definedName name="Portland_Pipeline">#REF!</definedName>
    <definedName name="Portland_Pipeline_YR_2005" localSheetId="9">'[55]Aday IS EG Subs'!#REF!</definedName>
    <definedName name="Portland_Pipeline_YR_2005" localSheetId="17">'[55]Aday IS EG Subs'!#REF!</definedName>
    <definedName name="Portland_Pipeline_YR_2005">'[55]Aday IS EG Subs'!#REF!</definedName>
    <definedName name="Portland_Pipeline_YR_2006" localSheetId="17">'[55]Aday IS EG Subs'!#REF!</definedName>
    <definedName name="Portland_Pipeline_YR_2006">'[55]Aday IS EG Subs'!#REF!</definedName>
    <definedName name="Portland_Pipeline_YR_2007" localSheetId="17">'[55]Aday IS EG Subs'!#REF!</definedName>
    <definedName name="Portland_Pipeline_YR_2007">'[55]Aday IS EG Subs'!#REF!</definedName>
    <definedName name="Portland_Pipeline_YR_2008" localSheetId="17">'[55]Aday IS EG Subs'!#REF!</definedName>
    <definedName name="Portland_Pipeline_YR_2008">'[55]Aday IS EG Subs'!#REF!</definedName>
    <definedName name="post_fossil" localSheetId="9">[66]Assumptions!$E$59</definedName>
    <definedName name="post_fossil">[67]Assumptions!$E$59</definedName>
    <definedName name="PP_E_Book_Gain__Loss" localSheetId="17">#REF!</definedName>
    <definedName name="PP_E_Book_Gain__Loss">#REF!</definedName>
    <definedName name="PP_E_Sold_Book_Basis" localSheetId="17">#REF!</definedName>
    <definedName name="PP_E_Sold_Book_Basis">#REF!</definedName>
    <definedName name="PP_E_Sold_Gross_Proceeds" localSheetId="17">#REF!</definedName>
    <definedName name="PP_E_Sold_Gross_Proceeds">#REF!</definedName>
    <definedName name="PP_E_Sold_Tax_Basis">#REF!</definedName>
    <definedName name="PP_E_Tax_Gain__Loss">#REF!</definedName>
    <definedName name="PPA" localSheetId="9">[39]Assumptions!$E$38</definedName>
    <definedName name="PPA">[40]Assumptions!$E$38</definedName>
    <definedName name="PPLT">'[41]C. Input'!$F$152</definedName>
    <definedName name="PPT">'[41]C. Input'!$F$244</definedName>
    <definedName name="PR">'[41]C. Input'!$F$25</definedName>
    <definedName name="PRDSUM" localSheetId="17">#REF!</definedName>
    <definedName name="PRDSUM">#REF!</definedName>
    <definedName name="Preferred__QUIDS___Convertibles" localSheetId="17">#REF!</definedName>
    <definedName name="Preferred__QUIDS___Convertibles">#REF!</definedName>
    <definedName name="Preferred_Debt___Convertible_Equity" localSheetId="17">#REF!</definedName>
    <definedName name="Preferred_Debt___Convertible_Equity">#REF!</definedName>
    <definedName name="Preferred_Dividends_Payable">#REF!</definedName>
    <definedName name="Preferred_Equity">#REF!</definedName>
    <definedName name="Preferred_Expense">#REF!</definedName>
    <definedName name="Preferred_Expense_CPM">#REF!</definedName>
    <definedName name="Preferred_Financing_CPM">#REF!</definedName>
    <definedName name="Preferred_Securities">#REF!</definedName>
    <definedName name="Preferred_Securities_CPM">#REF!</definedName>
    <definedName name="Prepaid_Pension_Assets">#REF!</definedName>
    <definedName name="Prepaid_Pensions">#REF!</definedName>
    <definedName name="Prepaid_Property_Taxes">#REF!</definedName>
    <definedName name="presentation">#REF!</definedName>
    <definedName name="PRESENTATION_PG_1">#REF!</definedName>
    <definedName name="Pretax_Book__Gain__Loss_CPM">#REF!</definedName>
    <definedName name="Pretax_Income_CPM">#REF!</definedName>
    <definedName name="PreTaxDebt" localSheetId="9">'[66]MTC Return'!$F$18</definedName>
    <definedName name="PreTaxDebt">'[67]MTC Return'!$F$18</definedName>
    <definedName name="PRINT" localSheetId="9">#REF!</definedName>
    <definedName name="PRINT" localSheetId="17">#REF!</definedName>
    <definedName name="PRINT">#REF!</definedName>
    <definedName name="Print.selection.print" localSheetId="17">#REF!</definedName>
    <definedName name="Print.selection.print">#REF!</definedName>
    <definedName name="PRINT_1" localSheetId="17">#REF!</definedName>
    <definedName name="PRINT_1">#REF!</definedName>
    <definedName name="PRINT_2">#REF!</definedName>
    <definedName name="PRINT_3">#REF!</definedName>
    <definedName name="Print_99_IS">'[124]2nd qtr 2000'!$D$1:$I$58,'[124]2nd qtr 2000'!$N$1:$T$58,'[124]2nd qtr 2000'!$AA$1:$AH$57</definedName>
    <definedName name="_xlnm.Print_Area" localSheetId="24">'12- Depreciation Rates'!$A$1:$D$61</definedName>
    <definedName name="_xlnm.Print_Area" localSheetId="1">'1A - ADIT Summary'!$A$1:$S$223</definedName>
    <definedName name="_xlnm.Print_Area" localSheetId="3">'1C - ADIT BOY'!$A:$L</definedName>
    <definedName name="_xlnm.Print_Area" localSheetId="4">'1D - ADIT Rate Base Adjustment'!$A:$S</definedName>
    <definedName name="_xlnm.Print_Area" localSheetId="5">'1E - EDIT Amortization'!$A:$T</definedName>
    <definedName name="_xlnm.Print_Area" localSheetId="6">'1F - ADIT Remeasurement'!$A:$AI</definedName>
    <definedName name="_xlnm.Print_Area" localSheetId="8">'3 - Revenue Credits'!$A$1:$H$40</definedName>
    <definedName name="_xlnm.Print_Area" localSheetId="12">'5a Affiliate Allocations'!$A$1:$P$139</definedName>
    <definedName name="_xlnm.Print_Area" localSheetId="16">'6B - True-Up Interest '!$A$1:$H$70</definedName>
    <definedName name="_xlnm.Print_Area" localSheetId="14">'6-Project Rev Req'!$A$1:$Q$112</definedName>
    <definedName name="_xlnm.Print_Area" localSheetId="17">'7 - Cap Add WS'!$A$1:$AZ$78</definedName>
    <definedName name="_xlnm.Print_Area" localSheetId="0">'ATT H-1A'!$A:$H</definedName>
    <definedName name="_xlnm.Print_Area">#REF!</definedName>
    <definedName name="Print_Area_1" localSheetId="15">#REF!</definedName>
    <definedName name="Print_Area_1" localSheetId="16">#REF!</definedName>
    <definedName name="Print_Area_1" localSheetId="17">#REF!</definedName>
    <definedName name="Print_Area_1">#REF!</definedName>
    <definedName name="Print_Area_MI" localSheetId="17">#REF!</definedName>
    <definedName name="Print_Area_MI">#REF!</definedName>
    <definedName name="Print_Area_MI.1">#REF!</definedName>
    <definedName name="Print_Area2">#REF!</definedName>
    <definedName name="PRINT_BUDGET">#REF!</definedName>
    <definedName name="PRINT_SET_UP">#REF!</definedName>
    <definedName name="Print_TFI_use">'[137]TFI use'!$A$1:$P$40,'[137]TFI use'!$A$42:$P$65,'[137]TFI use'!$A$67:$R$84</definedName>
    <definedName name="_xlnm.Print_Titles" localSheetId="1">'1A - ADIT Summary'!$1:$6</definedName>
    <definedName name="Print_Titles_MI">'[138]DACTIVE$'!$A$1:$IV$4,'[138]DACTIVE$'!$A$1:$A$65536</definedName>
    <definedName name="PRINT2" localSheetId="15">#REF!</definedName>
    <definedName name="PRINT2" localSheetId="16">#REF!</definedName>
    <definedName name="PRINT2" localSheetId="17">#REF!</definedName>
    <definedName name="PRINT2">#REF!</definedName>
    <definedName name="printarea" localSheetId="17">#REF!</definedName>
    <definedName name="printarea">#REF!</definedName>
    <definedName name="PrintareaDec">'[139]kWh-Mcf'!$E$97,'[139]kWh-Mcf'!$A$81:$E$118,'[139]kWh-Mcf'!$AM$86:$AO$118</definedName>
    <definedName name="PRINTFILE" localSheetId="9">#REF!</definedName>
    <definedName name="PRINTFILE" localSheetId="17">#REF!</definedName>
    <definedName name="PRINTFILE">#REF!</definedName>
    <definedName name="printyearfrom" localSheetId="15">#REF!</definedName>
    <definedName name="printyearfrom" localSheetId="16">#REF!</definedName>
    <definedName name="printyearfrom" localSheetId="17">#REF!</definedName>
    <definedName name="printyearfrom">#REF!</definedName>
    <definedName name="printyearto" localSheetId="15">#REF!</definedName>
    <definedName name="printyearto" localSheetId="16">#REF!</definedName>
    <definedName name="printyearto" localSheetId="17">#REF!</definedName>
    <definedName name="printyearto">#REF!</definedName>
    <definedName name="PRIOR" localSheetId="15">[30]DEPR96!#REF!</definedName>
    <definedName name="PRIOR" localSheetId="16">[30]DEPR96!#REF!</definedName>
    <definedName name="PRIOR" localSheetId="17">[30]DEPR96!#REF!</definedName>
    <definedName name="PRIOR">[30]DEPR96!#REF!</definedName>
    <definedName name="Prior_Plan_Results" localSheetId="17">#REF!</definedName>
    <definedName name="Prior_Plan_Results">#REF!</definedName>
    <definedName name="Prior_Plan_Results_Year_2" localSheetId="17">#REF!</definedName>
    <definedName name="Prior_Plan_Results_Year_2">#REF!</definedName>
    <definedName name="Prior_Plan_Results_Year_3" localSheetId="17">#REF!</definedName>
    <definedName name="Prior_Plan_Results_Year_3">#REF!</definedName>
    <definedName name="Prior_Plan_Sensitivity">#REF!</definedName>
    <definedName name="Prior_Plan_Sensitivity_Year_2">#REF!</definedName>
    <definedName name="Prior_Plan_Sensitivity_Year_3">#REF!</definedName>
    <definedName name="prior_year_fuel_adj" localSheetId="9">'[44]Input Page'!$G$30</definedName>
    <definedName name="prior_year_fuel_adj">'[45]Input Page'!$G$30</definedName>
    <definedName name="Prnt_Area" localSheetId="17">#REF!</definedName>
    <definedName name="Prnt_Area">#REF!</definedName>
    <definedName name="Proc2003" localSheetId="17">#REF!</definedName>
    <definedName name="Proc2003">#REF!</definedName>
    <definedName name="Proc2004" localSheetId="17">#REF!</definedName>
    <definedName name="Proc2004">#REF!</definedName>
    <definedName name="Proc2005" localSheetId="17">#REF!</definedName>
    <definedName name="Proc2005">#REF!</definedName>
    <definedName name="Proc2006">#REF!</definedName>
    <definedName name="Proc2007">#REF!</definedName>
    <definedName name="Proc2008">#REF!</definedName>
    <definedName name="Proceeds_from_Sale_of_Assets">#REF!</definedName>
    <definedName name="Proceeds_from_Sale_of_Assets_CPM">#REF!</definedName>
    <definedName name="process">#REF!</definedName>
    <definedName name="processcolumn">#REF!</definedName>
    <definedName name="Processing_Plants">#REF!</definedName>
    <definedName name="Processing_Plants_YR_2005">'[55]Aday IS EG Subs'!#REF!</definedName>
    <definedName name="Processing_Plants_YR_2006">'[55]Aday IS EG Subs'!#REF!</definedName>
    <definedName name="Processing_Plants_YR_2007">'[55]Aday IS EG Subs'!#REF!</definedName>
    <definedName name="Processing_Plants_YR_2008">'[55]Aday IS EG Subs'!#REF!</definedName>
    <definedName name="PROD">[30]DEPR96!#REF!</definedName>
    <definedName name="prod_depr" localSheetId="9">'[58]Input Page'!$E$17</definedName>
    <definedName name="prod_depr">'[59]Input Page'!$E$17</definedName>
    <definedName name="Prod_Num" localSheetId="9">'[129]Income Statement'!#REF!</definedName>
    <definedName name="Prod_Num" localSheetId="17">'[130]Income Statement'!#REF!</definedName>
    <definedName name="Prod_Num">'[130]Income Statement'!#REF!</definedName>
    <definedName name="profitPerCust" localSheetId="9">[76]Input!#REF!</definedName>
    <definedName name="profitPerCust" localSheetId="17">[77]Input!#REF!</definedName>
    <definedName name="profitPerCust">[77]Input!#REF!</definedName>
    <definedName name="PROJ_WOTextLen" localSheetId="17">#REF!</definedName>
    <definedName name="PROJ_WOTextLen">#REF!</definedName>
    <definedName name="Projection">'[47]Appendix A'!$H$7</definedName>
    <definedName name="PROPERTY" localSheetId="17">#REF!</definedName>
    <definedName name="PROPERTY">#REF!</definedName>
    <definedName name="Property___Equipment" localSheetId="17">#REF!</definedName>
    <definedName name="Property___Equipment">#REF!</definedName>
    <definedName name="Property___Other_Tax_CPM" localSheetId="17">#REF!</definedName>
    <definedName name="Property___Other_Tax_CPM">#REF!</definedName>
    <definedName name="Property__Plant___Equipment">#REF!</definedName>
    <definedName name="Property__Plant___Equipment___Net">#REF!</definedName>
    <definedName name="Property_and_Equipment">#REF!</definedName>
    <definedName name="Property_and_Equipment_Total">#REF!</definedName>
    <definedName name="Property_Taxes_Assessed_to_Future_Periods">#REF!</definedName>
    <definedName name="Property_Under_Capital_Leases">#REF!</definedName>
    <definedName name="PRT_COMPARE">#REF!</definedName>
    <definedName name="PRT_GR">#REF!</definedName>
    <definedName name="PRT_GRAPH_RTN">#REF!</definedName>
    <definedName name="PRT_GRAPHS">#REF!</definedName>
    <definedName name="PRT_GRAPHS?">#REF!</definedName>
    <definedName name="PRT_GRPH_1">#REF!</definedName>
    <definedName name="PRT_GRPH_10">#REF!</definedName>
    <definedName name="PRT_GRPH_11">#REF!</definedName>
    <definedName name="PRT_GRPH_12">#REF!</definedName>
    <definedName name="PRT_GRPH_2">#REF!</definedName>
    <definedName name="PRT_GRPH_3">#REF!</definedName>
    <definedName name="PRT_GRPH_4">#REF!</definedName>
    <definedName name="PRT_GRPH_5">#REF!</definedName>
    <definedName name="PRT_GRPH_6">#REF!</definedName>
    <definedName name="PRT_GRPH_7">#REF!</definedName>
    <definedName name="PRT_GRPH_8">#REF!</definedName>
    <definedName name="PRT_GRPH_9">#REF!</definedName>
    <definedName name="PRT_MODEL">#REF!</definedName>
    <definedName name="PRT_QRES">#REF!</definedName>
    <definedName name="PRT_REPORT_RTN">#REF!</definedName>
    <definedName name="PRT_REPORTS">#REF!</definedName>
    <definedName name="PRT_REPORTS?">#REF!</definedName>
    <definedName name="PRT_RESET">#REF!</definedName>
    <definedName name="PSLJ8LG">#N/A</definedName>
    <definedName name="PSOKI6">#N/A</definedName>
    <definedName name="PTX">[30]DEPR96!#REF!</definedName>
    <definedName name="PTXA">[30]DEPR96!#REF!</definedName>
    <definedName name="PTXC">[30]DEPR96!#REF!</definedName>
    <definedName name="PTXDATE" localSheetId="17">#REF!</definedName>
    <definedName name="PTXDATE">#REF!</definedName>
    <definedName name="PTXYRS" localSheetId="17">[30]DEPR96!#REF!</definedName>
    <definedName name="PTXYRS">[30]DEPR96!#REF!</definedName>
    <definedName name="Purchase_Accounting_Reclass" localSheetId="17">#REF!</definedName>
    <definedName name="Purchase_Accounting_Reclass">#REF!</definedName>
    <definedName name="Purchase_Accounting_YR_2005" localSheetId="17">'[55]Aday IS DECo &amp; Other'!#REF!</definedName>
    <definedName name="Purchase_Accounting_YR_2005">'[55]Aday IS DECo &amp; Other'!#REF!</definedName>
    <definedName name="Purchase_Accounting_YR_2006" localSheetId="17">'[55]Aday IS DECo &amp; Other'!#REF!</definedName>
    <definedName name="Purchase_Accounting_YR_2006">'[55]Aday IS DECo &amp; Other'!#REF!</definedName>
    <definedName name="Purchase_Accounting_YR_2007" localSheetId="17">'[55]Aday IS DECo &amp; Other'!#REF!</definedName>
    <definedName name="Purchase_Accounting_YR_2007">'[55]Aday IS DECo &amp; Other'!#REF!</definedName>
    <definedName name="Purchase_Accounting_YR_2008" localSheetId="17">'[55]Aday IS DECo &amp; Other'!#REF!</definedName>
    <definedName name="Purchase_Accounting_YR_2008">'[55]Aday IS DECo &amp; Other'!#REF!</definedName>
    <definedName name="PXAG">'[41]C. Input'!$F$185</definedName>
    <definedName name="PXAG_561">'[41]C. Input'!#REF!</definedName>
    <definedName name="PXAG_EAI">'[41]C. Input'!#REF!</definedName>
    <definedName name="PXAG_EGSI">'[41]C. Input'!#REF!</definedName>
    <definedName name="PXAG_ELI">'[41]C. Input'!#REF!</definedName>
    <definedName name="PXAG_EMI">'[41]C. Input'!#REF!</definedName>
    <definedName name="PXAG_ENOI">'[41]C. Input'!#REF!</definedName>
    <definedName name="PXAGBAD">'[41]C. Input'!#REF!</definedName>
    <definedName name="PYTX">'[41]C. Input'!$F$220</definedName>
    <definedName name="Q" localSheetId="17">#REF!</definedName>
    <definedName name="Q">#REF!</definedName>
    <definedName name="QCDATA" localSheetId="17">#REF!</definedName>
    <definedName name="QCDATA">#REF!</definedName>
    <definedName name="QCUTIN" localSheetId="17">#REF!</definedName>
    <definedName name="QCUTIN">#REF!</definedName>
    <definedName name="QES" localSheetId="9">'[16]Gross_Rec:QRE''s'!$B$53:$N$112</definedName>
    <definedName name="QES">'[17]Gross_Rec:QRE''s'!$B$53:$N$112</definedName>
    <definedName name="QRE_HELP" localSheetId="15">#REF!</definedName>
    <definedName name="QRE_HELP" localSheetId="16">#REF!</definedName>
    <definedName name="QRE_HELP" localSheetId="17">#REF!</definedName>
    <definedName name="QRE_HELP">#REF!</definedName>
    <definedName name="QRE_MARGINS" localSheetId="15">#REF!</definedName>
    <definedName name="QRE_MARGINS" localSheetId="16">#REF!</definedName>
    <definedName name="QRE_MARGINS" localSheetId="17">#REF!</definedName>
    <definedName name="QRE_MARGINS">#REF!</definedName>
    <definedName name="QRE_SUMMARY" localSheetId="9">'[16]QRE''s'!$A$7:$R$102</definedName>
    <definedName name="QRE_SUMMARY">'[17]QRE''s'!$A$7:$R$102</definedName>
    <definedName name="qryNVPWR2002" localSheetId="17">#REF!</definedName>
    <definedName name="qryNVPWR2002">#REF!</definedName>
    <definedName name="qrySPPCO2002" localSheetId="17">#REF!</definedName>
    <definedName name="qrySPPCO2002">#REF!</definedName>
    <definedName name="qryTab7_5" localSheetId="17">#REF!</definedName>
    <definedName name="qryTab7_5">#REF!</definedName>
    <definedName name="Quarterly_Interest_Bearing_Debt__QUIDS">#REF!</definedName>
    <definedName name="Quarterly_Interest_Bearing_Debt__QUIDS__CPM">#REF!</definedName>
    <definedName name="query" localSheetId="9">'[140]Boston Edison'!$A$1:$M$3434</definedName>
    <definedName name="query">'[141]Boston Edison'!$A$1:$M$3434</definedName>
    <definedName name="qw" localSheetId="9">{"'Metretek HTML'!$A$7:$W$42"}</definedName>
    <definedName name="qw" localSheetId="15">{"'Metretek HTML'!$A$7:$W$42"}</definedName>
    <definedName name="qw" localSheetId="16">{"'Metretek HTML'!$A$7:$W$42"}</definedName>
    <definedName name="qw" localSheetId="17">{"'Metretek HTML'!$A$7:$W$42"}</definedName>
    <definedName name="qw">{"'Metretek HTML'!$A$7:$W$42"}</definedName>
    <definedName name="RA">'[41]C. Input'!$F$343</definedName>
    <definedName name="RANGE" localSheetId="17">#REF!</definedName>
    <definedName name="RANGE">#REF!</definedName>
    <definedName name="Rate_Reduction_Factor" localSheetId="17">#REF!</definedName>
    <definedName name="Rate_Reduction_Factor">#REF!</definedName>
    <definedName name="Rate_Relief" localSheetId="17">#REF!</definedName>
    <definedName name="Rate_Relief">#REF!</definedName>
    <definedName name="Rate_Relief_CPM">#REF!</definedName>
    <definedName name="rate100">#REF!</definedName>
    <definedName name="rate101">#REF!</definedName>
    <definedName name="rate102">#REF!</definedName>
    <definedName name="rate103">#REF!</definedName>
    <definedName name="rate90" localSheetId="9">[16]Model!$I$175</definedName>
    <definedName name="rate90">[17]Model!$I$175</definedName>
    <definedName name="rate91" localSheetId="9">[16]Model!$J$175</definedName>
    <definedName name="rate91">[17]Model!$J$175</definedName>
    <definedName name="rate92" localSheetId="9">[16]Model!$K$175</definedName>
    <definedName name="rate92">[17]Model!$K$175</definedName>
    <definedName name="rate93" localSheetId="9">[16]Model!$L$175</definedName>
    <definedName name="rate93">[17]Model!$L$175</definedName>
    <definedName name="rate94" localSheetId="9">[16]Model!$M$175</definedName>
    <definedName name="rate94">[17]Model!$M$175</definedName>
    <definedName name="rate95" localSheetId="9">[16]Model!$N$175</definedName>
    <definedName name="rate95">[17]Model!$N$175</definedName>
    <definedName name="rate96" localSheetId="9">[16]Model!$O$175</definedName>
    <definedName name="rate96">[17]Model!$O$175</definedName>
    <definedName name="rate97" localSheetId="9">[16]Model!$P$175</definedName>
    <definedName name="rate97">[17]Model!$P$175</definedName>
    <definedName name="rate98" localSheetId="9">[16]Model!$Q$175</definedName>
    <definedName name="rate98">[17]Model!$Q$175</definedName>
    <definedName name="rate99" localSheetId="17">#REF!</definedName>
    <definedName name="rate99">#REF!</definedName>
    <definedName name="RawData" localSheetId="17">#REF!</definedName>
    <definedName name="RawData">#REF!</definedName>
    <definedName name="reawreqw" localSheetId="21" hidden="1">{#N/A,#N/A,FALSE,"Monthly SAIFI";#N/A,#N/A,FALSE,"Yearly SAIFI";#N/A,#N/A,FALSE,"Monthly CAIDI";#N/A,#N/A,FALSE,"Yearly CAIDI";#N/A,#N/A,FALSE,"Monthly SAIDI";#N/A,#N/A,FALSE,"Yearly SAIDI";#N/A,#N/A,FALSE,"Monthly MAIFI";#N/A,#N/A,FALSE,"Yearly MAIFI";#N/A,#N/A,FALSE,"Monthly Cust &gt;=4 Int"}</definedName>
    <definedName name="reawreqw" localSheetId="9" hidden="1">{#N/A,#N/A,FALSE,"Monthly SAIFI";#N/A,#N/A,FALSE,"Yearly SAIFI";#N/A,#N/A,FALSE,"Monthly CAIDI";#N/A,#N/A,FALSE,"Yearly CAIDI";#N/A,#N/A,FALSE,"Monthly SAIDI";#N/A,#N/A,FALSE,"Yearly SAIDI";#N/A,#N/A,FALSE,"Monthly MAIFI";#N/A,#N/A,FALSE,"Yearly MAIFI";#N/A,#N/A,FALSE,"Monthly Cust &gt;=4 Int"}</definedName>
    <definedName name="reawreqw" localSheetId="15" hidden="1">{#N/A,#N/A,FALSE,"Monthly SAIFI";#N/A,#N/A,FALSE,"Yearly SAIFI";#N/A,#N/A,FALSE,"Monthly CAIDI";#N/A,#N/A,FALSE,"Yearly CAIDI";#N/A,#N/A,FALSE,"Monthly SAIDI";#N/A,#N/A,FALSE,"Yearly SAIDI";#N/A,#N/A,FALSE,"Monthly MAIFI";#N/A,#N/A,FALSE,"Yearly MAIFI";#N/A,#N/A,FALSE,"Monthly Cust &gt;=4 Int"}</definedName>
    <definedName name="reawreqw" localSheetId="16" hidden="1">{#N/A,#N/A,FALSE,"Monthly SAIFI";#N/A,#N/A,FALSE,"Yearly SAIFI";#N/A,#N/A,FALSE,"Monthly CAIDI";#N/A,#N/A,FALSE,"Yearly CAIDI";#N/A,#N/A,FALSE,"Monthly SAIDI";#N/A,#N/A,FALSE,"Yearly SAIDI";#N/A,#N/A,FALSE,"Monthly MAIFI";#N/A,#N/A,FALSE,"Yearly MAIFI";#N/A,#N/A,FALSE,"Monthly Cust &gt;=4 Int"}</definedName>
    <definedName name="reawreqw" localSheetId="14" hidden="1">{#N/A,#N/A,FALSE,"Monthly SAIFI";#N/A,#N/A,FALSE,"Yearly SAIFI";#N/A,#N/A,FALSE,"Monthly CAIDI";#N/A,#N/A,FALSE,"Yearly CAIDI";#N/A,#N/A,FALSE,"Monthly SAIDI";#N/A,#N/A,FALSE,"Yearly SAIDI";#N/A,#N/A,FALSE,"Monthly MAIFI";#N/A,#N/A,FALSE,"Yearly MAIFI";#N/A,#N/A,FALSE,"Monthly Cust &gt;=4 Int"}</definedName>
    <definedName name="reawreqw" localSheetId="17" hidden="1">{#N/A,#N/A,FALSE,"Monthly SAIFI";#N/A,#N/A,FALSE,"Yearly SAIFI";#N/A,#N/A,FALSE,"Monthly CAIDI";#N/A,#N/A,FALSE,"Yearly CAIDI";#N/A,#N/A,FALSE,"Monthly SAIDI";#N/A,#N/A,FALSE,"Yearly SAIDI";#N/A,#N/A,FALSE,"Monthly MAIFI";#N/A,#N/A,FALSE,"Yearly MAIFI";#N/A,#N/A,FALSE,"Monthly Cust &gt;=4 Int"}</definedName>
    <definedName name="reawreqw" hidden="1">{#N/A,#N/A,FALSE,"Monthly SAIFI";#N/A,#N/A,FALSE,"Yearly SAIFI";#N/A,#N/A,FALSE,"Monthly CAIDI";#N/A,#N/A,FALSE,"Yearly CAIDI";#N/A,#N/A,FALSE,"Monthly SAIDI";#N/A,#N/A,FALSE,"Yearly SAIDI";#N/A,#N/A,FALSE,"Monthly MAIFI";#N/A,#N/A,FALSE,"Yearly MAIFI";#N/A,#N/A,FALSE,"Monthly Cust &gt;=4 Int"}</definedName>
    <definedName name="RECAP">#REF!</definedName>
    <definedName name="RECON" localSheetId="17">#REF!</definedName>
    <definedName name="RECON">#REF!</definedName>
    <definedName name="RECONCILIATION" localSheetId="17">#REF!</definedName>
    <definedName name="RECONCILIATION">#REF!</definedName>
    <definedName name="_xlnm.Recorder">#REF!</definedName>
    <definedName name="reduced_credit" localSheetId="9">[16]Print!$I$22</definedName>
    <definedName name="reduced_credit">[17]Print!$I$22</definedName>
    <definedName name="reduced_credit_caption" localSheetId="9">[16]Print!$G$22</definedName>
    <definedName name="reduced_credit_caption">[17]Print!$G$22</definedName>
    <definedName name="Regulatory_Assets" localSheetId="17">#REF!</definedName>
    <definedName name="Regulatory_Assets">#REF!</definedName>
    <definedName name="Regulatory_Assets_CPM" localSheetId="17">#REF!</definedName>
    <definedName name="Regulatory_Assets_CPM">#REF!</definedName>
    <definedName name="Regulatory_Liabilities" localSheetId="17">#REF!</definedName>
    <definedName name="Regulatory_Liabilities">#REF!</definedName>
    <definedName name="Regulatory_Liabilities_CPM">#REF!</definedName>
    <definedName name="Removal_Costs">#REF!</definedName>
    <definedName name="REMOVAL1">#REF!</definedName>
    <definedName name="REPORT_BU">#REF!</definedName>
    <definedName name="REPORT_NAME">#REF!</definedName>
    <definedName name="REPORT_SELECT">#REF!</definedName>
    <definedName name="REPORT_TABLE">#REF!</definedName>
    <definedName name="REPORT_TITLE">#REF!</definedName>
    <definedName name="REQUEST_BU">#REF!</definedName>
    <definedName name="REQUEST_BU_DESC">#REF!</definedName>
    <definedName name="Required_Supplemental_Data">#REF!</definedName>
    <definedName name="RES_CPB">#REF!</definedName>
    <definedName name="RESALE_CUSTOMERS">#REF!</definedName>
    <definedName name="RESALE_LINES">#REF!</definedName>
    <definedName name="RESERVE">#REF!</definedName>
    <definedName name="RESET">#REF!</definedName>
    <definedName name="RESET_SENS_FACT">#REF!</definedName>
    <definedName name="respc" localSheetId="9">'[142]Employee Headcount'!$N$6:$S$803</definedName>
    <definedName name="respc">'[143]Employee Headcount'!$N$6:$S$803</definedName>
    <definedName name="Restricted_Cash" localSheetId="15">#REF!</definedName>
    <definedName name="Restricted_Cash" localSheetId="16">#REF!</definedName>
    <definedName name="Restricted_Cash" localSheetId="17">#REF!</definedName>
    <definedName name="Restricted_Cash">#REF!</definedName>
    <definedName name="Restricted_Cash_Account" localSheetId="15">#REF!</definedName>
    <definedName name="Restricted_Cash_Account" localSheetId="16">#REF!</definedName>
    <definedName name="Restricted_Cash_Account" localSheetId="17">#REF!</definedName>
    <definedName name="Restricted_Cash_Account">#REF!</definedName>
    <definedName name="Results" localSheetId="17">#REF!</definedName>
    <definedName name="Results">#REF!</definedName>
    <definedName name="retail" localSheetId="9" hidden="1">{#N/A,#N/A,FALSE,"Loans";#N/A,#N/A,FALSE,"Program Costs";#N/A,#N/A,FALSE,"Measures";#N/A,#N/A,FALSE,"Net Lost Rev";#N/A,#N/A,FALSE,"Incentive"}</definedName>
    <definedName name="retail" localSheetId="17"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9" hidden="1">{#N/A,#N/A,FALSE,"Loans";#N/A,#N/A,FALSE,"Program Costs";#N/A,#N/A,FALSE,"Measures";#N/A,#N/A,FALSE,"Net Lost Rev";#N/A,#N/A,FALSE,"Incentive"}</definedName>
    <definedName name="retail_CC" localSheetId="17"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9" hidden="1">{#N/A,#N/A,FALSE,"Loans";#N/A,#N/A,FALSE,"Program Costs";#N/A,#N/A,FALSE,"Measures";#N/A,#N/A,FALSE,"Net Lost Rev";#N/A,#N/A,FALSE,"Incentive"}</definedName>
    <definedName name="retail_CC1" localSheetId="17" hidden="1">{#N/A,#N/A,FALSE,"Loans";#N/A,#N/A,FALSE,"Program Costs";#N/A,#N/A,FALSE,"Measures";#N/A,#N/A,FALSE,"Net Lost Rev";#N/A,#N/A,FALSE,"Incentive"}</definedName>
    <definedName name="retail_CC1" hidden="1">{#N/A,#N/A,FALSE,"Loans";#N/A,#N/A,FALSE,"Program Costs";#N/A,#N/A,FALSE,"Measures";#N/A,#N/A,FALSE,"Net Lost Rev";#N/A,#N/A,FALSE,"Incentive"}</definedName>
    <definedName name="Retained_Earnings" localSheetId="17">#REF!</definedName>
    <definedName name="Retained_Earnings">#REF!</definedName>
    <definedName name="RETIRE" localSheetId="17">#REF!</definedName>
    <definedName name="RETIRE">#REF!</definedName>
    <definedName name="RETURN" localSheetId="17">#REF!</definedName>
    <definedName name="RETURN">#REF!</definedName>
    <definedName name="Return_on_Average_Equity">#REF!</definedName>
    <definedName name="Return_on_Average_Invested_Capital">#REF!</definedName>
    <definedName name="Return_on_Investment___Asset_Sales">#REF!</definedName>
    <definedName name="Revenue">#REF!</definedName>
    <definedName name="Revenue___Affiliate">#REF!</definedName>
    <definedName name="Revenue___External">#REF!</definedName>
    <definedName name="Revenue___Other">#REF!</definedName>
    <definedName name="Revenue_CPM">#REF!</definedName>
    <definedName name="Revenues">#REF!</definedName>
    <definedName name="RID">#REF!</definedName>
    <definedName name="right">OFFSET(!A1,0,1)</definedName>
    <definedName name="RLST" localSheetId="17">[30]DEPR96!#REF!</definedName>
    <definedName name="RLST">[30]DEPR96!#REF!</definedName>
    <definedName name="RPT_B" localSheetId="17">#REF!</definedName>
    <definedName name="RPT_B">#REF!</definedName>
    <definedName name="RPT_G" localSheetId="17">#REF!</definedName>
    <definedName name="RPT_G">#REF!</definedName>
    <definedName name="RPTX" localSheetId="17">#REF!</definedName>
    <definedName name="RPTX">#REF!</definedName>
    <definedName name="RRE">'[41]C. Input'!$F$207</definedName>
    <definedName name="rrrr" localSheetId="21" hidden="1">{#N/A,#N/A,FALSE,"O&amp;M by processes";#N/A,#N/A,FALSE,"Elec Act vs Bud";#N/A,#N/A,FALSE,"G&amp;A";#N/A,#N/A,FALSE,"BGS";#N/A,#N/A,FALSE,"Res Cost"}</definedName>
    <definedName name="rrrr" localSheetId="9" hidden="1">{#N/A,#N/A,FALSE,"O&amp;M by processes";#N/A,#N/A,FALSE,"Elec Act vs Bud";#N/A,#N/A,FALSE,"G&amp;A";#N/A,#N/A,FALSE,"BGS";#N/A,#N/A,FALSE,"Res Cost"}</definedName>
    <definedName name="rrrr" localSheetId="15" hidden="1">{#N/A,#N/A,FALSE,"O&amp;M by processes";#N/A,#N/A,FALSE,"Elec Act vs Bud";#N/A,#N/A,FALSE,"G&amp;A";#N/A,#N/A,FALSE,"BGS";#N/A,#N/A,FALSE,"Res Cost"}</definedName>
    <definedName name="rrrr" localSheetId="16" hidden="1">{#N/A,#N/A,FALSE,"O&amp;M by processes";#N/A,#N/A,FALSE,"Elec Act vs Bud";#N/A,#N/A,FALSE,"G&amp;A";#N/A,#N/A,FALSE,"BGS";#N/A,#N/A,FALSE,"Res Cost"}</definedName>
    <definedName name="rrrr" localSheetId="14" hidden="1">{#N/A,#N/A,FALSE,"O&amp;M by processes";#N/A,#N/A,FALSE,"Elec Act vs Bud";#N/A,#N/A,FALSE,"G&amp;A";#N/A,#N/A,FALSE,"BGS";#N/A,#N/A,FALSE,"Res Cost"}</definedName>
    <definedName name="rrrr" localSheetId="17" hidden="1">{#N/A,#N/A,FALSE,"O&amp;M by processes";#N/A,#N/A,FALSE,"Elec Act vs Bud";#N/A,#N/A,FALSE,"G&amp;A";#N/A,#N/A,FALSE,"BGS";#N/A,#N/A,FALSE,"Res Cost"}</definedName>
    <definedName name="rrrr" localSheetId="19" hidden="1">{#N/A,#N/A,FALSE,"O&amp;M by processes";#N/A,#N/A,FALSE,"Elec Act vs Bud";#N/A,#N/A,FALSE,"G&amp;A";#N/A,#N/A,FALSE,"BGS";#N/A,#N/A,FALSE,"Res Cost"}</definedName>
    <definedName name="rrrr" localSheetId="20" hidden="1">{#N/A,#N/A,FALSE,"O&amp;M by processes";#N/A,#N/A,FALSE,"Elec Act vs Bud";#N/A,#N/A,FALSE,"G&amp;A";#N/A,#N/A,FALSE,"BGS";#N/A,#N/A,FALSE,"Res Cost"}</definedName>
    <definedName name="rrrr" hidden="1">{#N/A,#N/A,FALSE,"O&amp;M by processes";#N/A,#N/A,FALSE,"Elec Act vs Bud";#N/A,#N/A,FALSE,"G&amp;A";#N/A,#N/A,FALSE,"BGS";#N/A,#N/A,FALSE,"Res Cost"}</definedName>
    <definedName name="RSHCust">'[144]Chart6-8 data'!#REF!</definedName>
    <definedName name="RSUM" localSheetId="15">#REF!</definedName>
    <definedName name="RSUM" localSheetId="16">#REF!</definedName>
    <definedName name="RSUM" localSheetId="17">#REF!</definedName>
    <definedName name="RSUM">#REF!</definedName>
    <definedName name="RTT" localSheetId="15">#REF!</definedName>
    <definedName name="RTT" localSheetId="16">#REF!</definedName>
    <definedName name="RTT" localSheetId="17">#REF!</definedName>
    <definedName name="RTT">#REF!</definedName>
    <definedName name="RTX">'[41]C. Input'!$F$222</definedName>
    <definedName name="RunDateTime" localSheetId="15">#REF!</definedName>
    <definedName name="RunDateTime" localSheetId="16">#REF!</definedName>
    <definedName name="RunDateTime" localSheetId="17">#REF!</definedName>
    <definedName name="RunDateTime">#REF!</definedName>
    <definedName name="S">'[41]C. Input'!$F$76</definedName>
    <definedName name="sample1" localSheetId="17">#REF!</definedName>
    <definedName name="sample1">#REF!</definedName>
    <definedName name="Sample2" localSheetId="17">#REF!</definedName>
    <definedName name="Sample2">#REF!</definedName>
    <definedName name="SAPBEXdnldView">"467GDHUY063FE1Q3S2Y9KSMQ8"</definedName>
    <definedName name="SAPBEXdnldView_1">"467GDHUY063FE1Q3S2Y9KSMQ8"</definedName>
    <definedName name="SAPBEXhrIndnt">"Wide"</definedName>
    <definedName name="SAPBEXrevision">1</definedName>
    <definedName name="SAPBEXsysID">"BWP"</definedName>
    <definedName name="SAPBEXwbID">"4AO3M5394FE1TJAHPAPP5YWL5"</definedName>
    <definedName name="SAPsysID">"708C5W7SBKP804JT78WJ0JNKI"</definedName>
    <definedName name="SAPwbID">"ARS"</definedName>
    <definedName name="saSAsa" localSheetId="21" hidden="1">{#N/A,#N/A,FALSE,"Monthly SAIFI";#N/A,#N/A,FALSE,"Yearly SAIFI";#N/A,#N/A,FALSE,"Monthly CAIDI";#N/A,#N/A,FALSE,"Yearly CAIDI";#N/A,#N/A,FALSE,"Monthly SAIDI";#N/A,#N/A,FALSE,"Yearly SAIDI";#N/A,#N/A,FALSE,"Monthly MAIFI";#N/A,#N/A,FALSE,"Yearly MAIFI";#N/A,#N/A,FALSE,"Monthly Cust &gt;=4 Int"}</definedName>
    <definedName name="saSAsa" localSheetId="9" hidden="1">{#N/A,#N/A,FALSE,"Monthly SAIFI";#N/A,#N/A,FALSE,"Yearly SAIFI";#N/A,#N/A,FALSE,"Monthly CAIDI";#N/A,#N/A,FALSE,"Yearly CAIDI";#N/A,#N/A,FALSE,"Monthly SAIDI";#N/A,#N/A,FALSE,"Yearly SAIDI";#N/A,#N/A,FALSE,"Monthly MAIFI";#N/A,#N/A,FALSE,"Yearly MAIFI";#N/A,#N/A,FALSE,"Monthly Cust &gt;=4 Int"}</definedName>
    <definedName name="saSAsa" localSheetId="15" hidden="1">{#N/A,#N/A,FALSE,"Monthly SAIFI";#N/A,#N/A,FALSE,"Yearly SAIFI";#N/A,#N/A,FALSE,"Monthly CAIDI";#N/A,#N/A,FALSE,"Yearly CAIDI";#N/A,#N/A,FALSE,"Monthly SAIDI";#N/A,#N/A,FALSE,"Yearly SAIDI";#N/A,#N/A,FALSE,"Monthly MAIFI";#N/A,#N/A,FALSE,"Yearly MAIFI";#N/A,#N/A,FALSE,"Monthly Cust &gt;=4 Int"}</definedName>
    <definedName name="saSAsa" localSheetId="16" hidden="1">{#N/A,#N/A,FALSE,"Monthly SAIFI";#N/A,#N/A,FALSE,"Yearly SAIFI";#N/A,#N/A,FALSE,"Monthly CAIDI";#N/A,#N/A,FALSE,"Yearly CAIDI";#N/A,#N/A,FALSE,"Monthly SAIDI";#N/A,#N/A,FALSE,"Yearly SAIDI";#N/A,#N/A,FALSE,"Monthly MAIFI";#N/A,#N/A,FALSE,"Yearly MAIFI";#N/A,#N/A,FALSE,"Monthly Cust &gt;=4 Int"}</definedName>
    <definedName name="saSAsa" localSheetId="14" hidden="1">{#N/A,#N/A,FALSE,"Monthly SAIFI";#N/A,#N/A,FALSE,"Yearly SAIFI";#N/A,#N/A,FALSE,"Monthly CAIDI";#N/A,#N/A,FALSE,"Yearly CAIDI";#N/A,#N/A,FALSE,"Monthly SAIDI";#N/A,#N/A,FALSE,"Yearly SAIDI";#N/A,#N/A,FALSE,"Monthly MAIFI";#N/A,#N/A,FALSE,"Yearly MAIFI";#N/A,#N/A,FALSE,"Monthly Cust &gt;=4 Int"}</definedName>
    <definedName name="saSAsa" localSheetId="17" hidden="1">{#N/A,#N/A,FALSE,"Monthly SAIFI";#N/A,#N/A,FALSE,"Yearly SAIFI";#N/A,#N/A,FALSE,"Monthly CAIDI";#N/A,#N/A,FALSE,"Yearly CAIDI";#N/A,#N/A,FALSE,"Monthly SAIDI";#N/A,#N/A,FALSE,"Yearly SAIDI";#N/A,#N/A,FALSE,"Monthly MAIFI";#N/A,#N/A,FALSE,"Yearly MAIFI";#N/A,#N/A,FALSE,"Monthly Cust &gt;=4 Int"}</definedName>
    <definedName name="saSAsa" hidden="1">{#N/A,#N/A,FALSE,"Monthly SAIFI";#N/A,#N/A,FALSE,"Yearly SAIFI";#N/A,#N/A,FALSE,"Monthly CAIDI";#N/A,#N/A,FALSE,"Yearly CAIDI";#N/A,#N/A,FALSE,"Monthly SAIDI";#N/A,#N/A,FALSE,"Yearly SAIDI";#N/A,#N/A,FALSE,"Monthly MAIFI";#N/A,#N/A,FALSE,"Yearly MAIFI";#N/A,#N/A,FALSE,"Monthly Cust &gt;=4 Int"}</definedName>
    <definedName name="SBU_SHEET_HELP" localSheetId="17">#REF!</definedName>
    <definedName name="SBU_SHEET_HELP">#REF!</definedName>
    <definedName name="SCD" localSheetId="17">#REF!</definedName>
    <definedName name="SCD">#REF!</definedName>
    <definedName name="Schedule_CC1" localSheetId="9">[16]Model!$A$1:$IV$75</definedName>
    <definedName name="Schedule_CC1">[17]Model!$A$1:$IV$75</definedName>
    <definedName name="Schedule_CC2" localSheetId="9">[16]Model!$A$76:$IV$151</definedName>
    <definedName name="Schedule_CC2">[17]Model!$A$76:$IV$151</definedName>
    <definedName name="Schedule_CC3" localSheetId="9">[16]Model!$A$152:$IV$207</definedName>
    <definedName name="Schedule_CC3">[17]Model!$A$152:$IV$207</definedName>
    <definedName name="SCN" localSheetId="17">#REF!</definedName>
    <definedName name="SCN">#REF!</definedName>
    <definedName name="sdf" localSheetId="21" hidden="1">{#N/A,#N/A,FALSE,"Monthly SAIFI";#N/A,#N/A,FALSE,"Yearly SAIFI";#N/A,#N/A,FALSE,"Monthly CAIDI";#N/A,#N/A,FALSE,"Yearly CAIDI";#N/A,#N/A,FALSE,"Monthly SAIDI";#N/A,#N/A,FALSE,"Yearly SAIDI";#N/A,#N/A,FALSE,"Monthly MAIFI";#N/A,#N/A,FALSE,"Yearly MAIFI";#N/A,#N/A,FALSE,"Monthly Cust &gt;=4 Int"}</definedName>
    <definedName name="sdf" localSheetId="9" hidden="1">{#N/A,#N/A,FALSE,"Monthly SAIFI";#N/A,#N/A,FALSE,"Yearly SAIFI";#N/A,#N/A,FALSE,"Monthly CAIDI";#N/A,#N/A,FALSE,"Yearly CAIDI";#N/A,#N/A,FALSE,"Monthly SAIDI";#N/A,#N/A,FALSE,"Yearly SAIDI";#N/A,#N/A,FALSE,"Monthly MAIFI";#N/A,#N/A,FALSE,"Yearly MAIFI";#N/A,#N/A,FALSE,"Monthly Cust &gt;=4 Int"}</definedName>
    <definedName name="sdf" localSheetId="15" hidden="1">{#N/A,#N/A,FALSE,"Monthly SAIFI";#N/A,#N/A,FALSE,"Yearly SAIFI";#N/A,#N/A,FALSE,"Monthly CAIDI";#N/A,#N/A,FALSE,"Yearly CAIDI";#N/A,#N/A,FALSE,"Monthly SAIDI";#N/A,#N/A,FALSE,"Yearly SAIDI";#N/A,#N/A,FALSE,"Monthly MAIFI";#N/A,#N/A,FALSE,"Yearly MAIFI";#N/A,#N/A,FALSE,"Monthly Cust &gt;=4 Int"}</definedName>
    <definedName name="sdf" localSheetId="16" hidden="1">{#N/A,#N/A,FALSE,"Monthly SAIFI";#N/A,#N/A,FALSE,"Yearly SAIFI";#N/A,#N/A,FALSE,"Monthly CAIDI";#N/A,#N/A,FALSE,"Yearly CAIDI";#N/A,#N/A,FALSE,"Monthly SAIDI";#N/A,#N/A,FALSE,"Yearly SAIDI";#N/A,#N/A,FALSE,"Monthly MAIFI";#N/A,#N/A,FALSE,"Yearly MAIFI";#N/A,#N/A,FALSE,"Monthly Cust &gt;=4 Int"}</definedName>
    <definedName name="sdf" localSheetId="14" hidden="1">{#N/A,#N/A,FALSE,"Monthly SAIFI";#N/A,#N/A,FALSE,"Yearly SAIFI";#N/A,#N/A,FALSE,"Monthly CAIDI";#N/A,#N/A,FALSE,"Yearly CAIDI";#N/A,#N/A,FALSE,"Monthly SAIDI";#N/A,#N/A,FALSE,"Yearly SAIDI";#N/A,#N/A,FALSE,"Monthly MAIFI";#N/A,#N/A,FALSE,"Yearly MAIFI";#N/A,#N/A,FALSE,"Monthly Cust &gt;=4 Int"}</definedName>
    <definedName name="sdf" localSheetId="17" hidden="1">{#N/A,#N/A,FALSE,"Monthly SAIFI";#N/A,#N/A,FALSE,"Yearly SAIFI";#N/A,#N/A,FALSE,"Monthly CAIDI";#N/A,#N/A,FALSE,"Yearly CAIDI";#N/A,#N/A,FALSE,"Monthly SAIDI";#N/A,#N/A,FALSE,"Yearly SAIDI";#N/A,#N/A,FALSE,"Monthly MAIFI";#N/A,#N/A,FALSE,"Yearly MAIFI";#N/A,#N/A,FALSE,"Monthly Cust &gt;=4 Int"}</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localSheetId="21" hidden="1">{#N/A,#N/A,FALSE,"Monthly SAIFI";#N/A,#N/A,FALSE,"Yearly SAIFI";#N/A,#N/A,FALSE,"Monthly CAIDI";#N/A,#N/A,FALSE,"Yearly CAIDI";#N/A,#N/A,FALSE,"Monthly SAIDI";#N/A,#N/A,FALSE,"Yearly SAIDI";#N/A,#N/A,FALSE,"Monthly MAIFI";#N/A,#N/A,FALSE,"Yearly MAIFI";#N/A,#N/A,FALSE,"Monthly Cust &gt;=4 Int"}</definedName>
    <definedName name="sdfaadfasdfasdaasdfsdf" localSheetId="9" hidden="1">{#N/A,#N/A,FALSE,"Monthly SAIFI";#N/A,#N/A,FALSE,"Yearly SAIFI";#N/A,#N/A,FALSE,"Monthly CAIDI";#N/A,#N/A,FALSE,"Yearly CAIDI";#N/A,#N/A,FALSE,"Monthly SAIDI";#N/A,#N/A,FALSE,"Yearly SAIDI";#N/A,#N/A,FALSE,"Monthly MAIFI";#N/A,#N/A,FALSE,"Yearly MAIFI";#N/A,#N/A,FALSE,"Monthly Cust &gt;=4 Int"}</definedName>
    <definedName name="sdfaadfasdfasdaasdfsdf" localSheetId="15" hidden="1">{#N/A,#N/A,FALSE,"Monthly SAIFI";#N/A,#N/A,FALSE,"Yearly SAIFI";#N/A,#N/A,FALSE,"Monthly CAIDI";#N/A,#N/A,FALSE,"Yearly CAIDI";#N/A,#N/A,FALSE,"Monthly SAIDI";#N/A,#N/A,FALSE,"Yearly SAIDI";#N/A,#N/A,FALSE,"Monthly MAIFI";#N/A,#N/A,FALSE,"Yearly MAIFI";#N/A,#N/A,FALSE,"Monthly Cust &gt;=4 Int"}</definedName>
    <definedName name="sdfaadfasdfasdaasdfsdf" localSheetId="16" hidden="1">{#N/A,#N/A,FALSE,"Monthly SAIFI";#N/A,#N/A,FALSE,"Yearly SAIFI";#N/A,#N/A,FALSE,"Monthly CAIDI";#N/A,#N/A,FALSE,"Yearly CAIDI";#N/A,#N/A,FALSE,"Monthly SAIDI";#N/A,#N/A,FALSE,"Yearly SAIDI";#N/A,#N/A,FALSE,"Monthly MAIFI";#N/A,#N/A,FALSE,"Yearly MAIFI";#N/A,#N/A,FALSE,"Monthly Cust &gt;=4 Int"}</definedName>
    <definedName name="sdfaadfasdfasdaasdfsdf" localSheetId="14" hidden="1">{#N/A,#N/A,FALSE,"Monthly SAIFI";#N/A,#N/A,FALSE,"Yearly SAIFI";#N/A,#N/A,FALSE,"Monthly CAIDI";#N/A,#N/A,FALSE,"Yearly CAIDI";#N/A,#N/A,FALSE,"Monthly SAIDI";#N/A,#N/A,FALSE,"Yearly SAIDI";#N/A,#N/A,FALSE,"Monthly MAIFI";#N/A,#N/A,FALSE,"Yearly MAIFI";#N/A,#N/A,FALSE,"Monthly Cust &gt;=4 Int"}</definedName>
    <definedName name="sdfaadfasdfasdaasdfsdf" localSheetId="17"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localSheetId="21" hidden="1">{#N/A,#N/A,FALSE,"Monthly SAIFI";#N/A,#N/A,FALSE,"Yearly SAIFI";#N/A,#N/A,FALSE,"Monthly CAIDI";#N/A,#N/A,FALSE,"Yearly CAIDI";#N/A,#N/A,FALSE,"Monthly SAIDI";#N/A,#N/A,FALSE,"Yearly SAIDI";#N/A,#N/A,FALSE,"Monthly MAIFI";#N/A,#N/A,FALSE,"Yearly MAIFI";#N/A,#N/A,FALSE,"Monthly Cust &gt;=4 Int"}</definedName>
    <definedName name="sdfasdfasdfasdfasdfsdf" localSheetId="9" hidden="1">{#N/A,#N/A,FALSE,"Monthly SAIFI";#N/A,#N/A,FALSE,"Yearly SAIFI";#N/A,#N/A,FALSE,"Monthly CAIDI";#N/A,#N/A,FALSE,"Yearly CAIDI";#N/A,#N/A,FALSE,"Monthly SAIDI";#N/A,#N/A,FALSE,"Yearly SAIDI";#N/A,#N/A,FALSE,"Monthly MAIFI";#N/A,#N/A,FALSE,"Yearly MAIFI";#N/A,#N/A,FALSE,"Monthly Cust &gt;=4 Int"}</definedName>
    <definedName name="sdfasdfasdfasdfasdfsdf" localSheetId="15" hidden="1">{#N/A,#N/A,FALSE,"Monthly SAIFI";#N/A,#N/A,FALSE,"Yearly SAIFI";#N/A,#N/A,FALSE,"Monthly CAIDI";#N/A,#N/A,FALSE,"Yearly CAIDI";#N/A,#N/A,FALSE,"Monthly SAIDI";#N/A,#N/A,FALSE,"Yearly SAIDI";#N/A,#N/A,FALSE,"Monthly MAIFI";#N/A,#N/A,FALSE,"Yearly MAIFI";#N/A,#N/A,FALSE,"Monthly Cust &gt;=4 Int"}</definedName>
    <definedName name="sdfasdfasdfasdfasdfsdf" localSheetId="16" hidden="1">{#N/A,#N/A,FALSE,"Monthly SAIFI";#N/A,#N/A,FALSE,"Yearly SAIFI";#N/A,#N/A,FALSE,"Monthly CAIDI";#N/A,#N/A,FALSE,"Yearly CAIDI";#N/A,#N/A,FALSE,"Monthly SAIDI";#N/A,#N/A,FALSE,"Yearly SAIDI";#N/A,#N/A,FALSE,"Monthly MAIFI";#N/A,#N/A,FALSE,"Yearly MAIFI";#N/A,#N/A,FALSE,"Monthly Cust &gt;=4 Int"}</definedName>
    <definedName name="sdfasdfasdfasdfasdfsdf" localSheetId="14" hidden="1">{#N/A,#N/A,FALSE,"Monthly SAIFI";#N/A,#N/A,FALSE,"Yearly SAIFI";#N/A,#N/A,FALSE,"Monthly CAIDI";#N/A,#N/A,FALSE,"Yearly CAIDI";#N/A,#N/A,FALSE,"Monthly SAIDI";#N/A,#N/A,FALSE,"Yearly SAIDI";#N/A,#N/A,FALSE,"Monthly MAIFI";#N/A,#N/A,FALSE,"Yearly MAIFI";#N/A,#N/A,FALSE,"Monthly Cust &gt;=4 Int"}</definedName>
    <definedName name="sdfasdfasdfasdfasdfsdf" localSheetId="17"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localSheetId="21" hidden="1">{#N/A,#N/A,FALSE,"Monthly SAIFI";#N/A,#N/A,FALSE,"Yearly SAIFI";#N/A,#N/A,FALSE,"Monthly CAIDI";#N/A,#N/A,FALSE,"Yearly CAIDI";#N/A,#N/A,FALSE,"Monthly SAIDI";#N/A,#N/A,FALSE,"Yearly SAIDI";#N/A,#N/A,FALSE,"Monthly MAIFI";#N/A,#N/A,FALSE,"Yearly MAIFI";#N/A,#N/A,FALSE,"Monthly Cust &gt;=4 Int"}</definedName>
    <definedName name="sdfds" localSheetId="9" hidden="1">{#N/A,#N/A,FALSE,"Monthly SAIFI";#N/A,#N/A,FALSE,"Yearly SAIFI";#N/A,#N/A,FALSE,"Monthly CAIDI";#N/A,#N/A,FALSE,"Yearly CAIDI";#N/A,#N/A,FALSE,"Monthly SAIDI";#N/A,#N/A,FALSE,"Yearly SAIDI";#N/A,#N/A,FALSE,"Monthly MAIFI";#N/A,#N/A,FALSE,"Yearly MAIFI";#N/A,#N/A,FALSE,"Monthly Cust &gt;=4 Int"}</definedName>
    <definedName name="sdfds" localSheetId="15" hidden="1">{#N/A,#N/A,FALSE,"Monthly SAIFI";#N/A,#N/A,FALSE,"Yearly SAIFI";#N/A,#N/A,FALSE,"Monthly CAIDI";#N/A,#N/A,FALSE,"Yearly CAIDI";#N/A,#N/A,FALSE,"Monthly SAIDI";#N/A,#N/A,FALSE,"Yearly SAIDI";#N/A,#N/A,FALSE,"Monthly MAIFI";#N/A,#N/A,FALSE,"Yearly MAIFI";#N/A,#N/A,FALSE,"Monthly Cust &gt;=4 Int"}</definedName>
    <definedName name="sdfds" localSheetId="16" hidden="1">{#N/A,#N/A,FALSE,"Monthly SAIFI";#N/A,#N/A,FALSE,"Yearly SAIFI";#N/A,#N/A,FALSE,"Monthly CAIDI";#N/A,#N/A,FALSE,"Yearly CAIDI";#N/A,#N/A,FALSE,"Monthly SAIDI";#N/A,#N/A,FALSE,"Yearly SAIDI";#N/A,#N/A,FALSE,"Monthly MAIFI";#N/A,#N/A,FALSE,"Yearly MAIFI";#N/A,#N/A,FALSE,"Monthly Cust &gt;=4 Int"}</definedName>
    <definedName name="sdfds" localSheetId="14" hidden="1">{#N/A,#N/A,FALSE,"Monthly SAIFI";#N/A,#N/A,FALSE,"Yearly SAIFI";#N/A,#N/A,FALSE,"Monthly CAIDI";#N/A,#N/A,FALSE,"Yearly CAIDI";#N/A,#N/A,FALSE,"Monthly SAIDI";#N/A,#N/A,FALSE,"Yearly SAIDI";#N/A,#N/A,FALSE,"Monthly MAIFI";#N/A,#N/A,FALSE,"Yearly MAIFI";#N/A,#N/A,FALSE,"Monthly Cust &gt;=4 Int"}</definedName>
    <definedName name="sdfds" localSheetId="17"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localSheetId="21" hidden="1">{#N/A,#N/A,FALSE,"Monthly SAIFI";#N/A,#N/A,FALSE,"Yearly SAIFI";#N/A,#N/A,FALSE,"Monthly CAIDI";#N/A,#N/A,FALSE,"Yearly CAIDI";#N/A,#N/A,FALSE,"Monthly SAIDI";#N/A,#N/A,FALSE,"Yearly SAIDI";#N/A,#N/A,FALSE,"Monthly MAIFI";#N/A,#N/A,FALSE,"Yearly MAIFI";#N/A,#N/A,FALSE,"Monthly Cust &gt;=4 Int"}</definedName>
    <definedName name="sdfsdffsdfasfsdfsfasfsdfsfsdf" localSheetId="9"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5"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6"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4"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7"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localSheetId="21" hidden="1">{#N/A,#N/A,FALSE,"Monthly SAIFI";#N/A,#N/A,FALSE,"Yearly SAIFI";#N/A,#N/A,FALSE,"Monthly CAIDI";#N/A,#N/A,FALSE,"Yearly CAIDI";#N/A,#N/A,FALSE,"Monthly SAIDI";#N/A,#N/A,FALSE,"Yearly SAIDI";#N/A,#N/A,FALSE,"Monthly MAIFI";#N/A,#N/A,FALSE,"Yearly MAIFI";#N/A,#N/A,FALSE,"Monthly Cust &gt;=4 Int"}</definedName>
    <definedName name="sdfsdfsfsa" localSheetId="9" hidden="1">{#N/A,#N/A,FALSE,"Monthly SAIFI";#N/A,#N/A,FALSE,"Yearly SAIFI";#N/A,#N/A,FALSE,"Monthly CAIDI";#N/A,#N/A,FALSE,"Yearly CAIDI";#N/A,#N/A,FALSE,"Monthly SAIDI";#N/A,#N/A,FALSE,"Yearly SAIDI";#N/A,#N/A,FALSE,"Monthly MAIFI";#N/A,#N/A,FALSE,"Yearly MAIFI";#N/A,#N/A,FALSE,"Monthly Cust &gt;=4 Int"}</definedName>
    <definedName name="sdfsdfsfsa" localSheetId="15" hidden="1">{#N/A,#N/A,FALSE,"Monthly SAIFI";#N/A,#N/A,FALSE,"Yearly SAIFI";#N/A,#N/A,FALSE,"Monthly CAIDI";#N/A,#N/A,FALSE,"Yearly CAIDI";#N/A,#N/A,FALSE,"Monthly SAIDI";#N/A,#N/A,FALSE,"Yearly SAIDI";#N/A,#N/A,FALSE,"Monthly MAIFI";#N/A,#N/A,FALSE,"Yearly MAIFI";#N/A,#N/A,FALSE,"Monthly Cust &gt;=4 Int"}</definedName>
    <definedName name="sdfsdfsfsa" localSheetId="16" hidden="1">{#N/A,#N/A,FALSE,"Monthly SAIFI";#N/A,#N/A,FALSE,"Yearly SAIFI";#N/A,#N/A,FALSE,"Monthly CAIDI";#N/A,#N/A,FALSE,"Yearly CAIDI";#N/A,#N/A,FALSE,"Monthly SAIDI";#N/A,#N/A,FALSE,"Yearly SAIDI";#N/A,#N/A,FALSE,"Monthly MAIFI";#N/A,#N/A,FALSE,"Yearly MAIFI";#N/A,#N/A,FALSE,"Monthly Cust &gt;=4 Int"}</definedName>
    <definedName name="sdfsdfsfsa" localSheetId="14" hidden="1">{#N/A,#N/A,FALSE,"Monthly SAIFI";#N/A,#N/A,FALSE,"Yearly SAIFI";#N/A,#N/A,FALSE,"Monthly CAIDI";#N/A,#N/A,FALSE,"Yearly CAIDI";#N/A,#N/A,FALSE,"Monthly SAIDI";#N/A,#N/A,FALSE,"Yearly SAIDI";#N/A,#N/A,FALSE,"Monthly MAIFI";#N/A,#N/A,FALSE,"Yearly MAIFI";#N/A,#N/A,FALSE,"Monthly Cust &gt;=4 Int"}</definedName>
    <definedName name="sdfsdfsfsa" localSheetId="17"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ection_29_Tax_Credits" localSheetId="17">#REF!</definedName>
    <definedName name="Section_29_Tax_Credits">#REF!</definedName>
    <definedName name="sectionNames" localSheetId="17">#REF!</definedName>
    <definedName name="sectionNames">#REF!</definedName>
    <definedName name="SECUR_GI">'[41]C. Input'!$F$353</definedName>
    <definedName name="SECUR_IS">'[41]C. Input'!$F$357</definedName>
    <definedName name="SECUR_KR">'[41]C. Input'!$F$349</definedName>
    <definedName name="Securitization_Bonds" localSheetId="17">#REF!</definedName>
    <definedName name="Securitization_Bonds">#REF!</definedName>
    <definedName name="Securitized_Bonds" localSheetId="17">#REF!</definedName>
    <definedName name="Securitized_Bonds">#REF!</definedName>
    <definedName name="Securitized_Bonds_CPM" localSheetId="17">#REF!</definedName>
    <definedName name="Securitized_Bonds_CPM">#REF!</definedName>
    <definedName name="Securitized_Regulatory_Assets">#REF!</definedName>
    <definedName name="SELECT">#N/A</definedName>
    <definedName name="SENS_DATA_RTN" localSheetId="17">#REF!</definedName>
    <definedName name="SENS_DATA_RTN">#REF!</definedName>
    <definedName name="SENS_MESSAGE" localSheetId="17">#REF!</definedName>
    <definedName name="SENS_MESSAGE">#REF!</definedName>
    <definedName name="SENS_NET_CREDIT" localSheetId="9">[16]Sens_Model!$E$193</definedName>
    <definedName name="SENS_NET_CREDIT">[17]Sens_Model!$E$193</definedName>
    <definedName name="SEP">#N/A</definedName>
    <definedName name="SEPT" localSheetId="15">#REF!</definedName>
    <definedName name="SEPT" localSheetId="16">#REF!</definedName>
    <definedName name="SEPT" localSheetId="17">#REF!</definedName>
    <definedName name="SEPT">#REF!</definedName>
    <definedName name="September09Billed" localSheetId="21" hidden="1">{#N/A,#N/A,FALSE,"Monthly SAIFI";#N/A,#N/A,FALSE,"Yearly SAIFI";#N/A,#N/A,FALSE,"Monthly CAIDI";#N/A,#N/A,FALSE,"Yearly CAIDI";#N/A,#N/A,FALSE,"Monthly SAIDI";#N/A,#N/A,FALSE,"Yearly SAIDI";#N/A,#N/A,FALSE,"Monthly MAIFI";#N/A,#N/A,FALSE,"Yearly MAIFI";#N/A,#N/A,FALSE,"Monthly Cust &gt;=4 Int"}</definedName>
    <definedName name="September09Billed" localSheetId="9" hidden="1">{#N/A,#N/A,FALSE,"Monthly SAIFI";#N/A,#N/A,FALSE,"Yearly SAIFI";#N/A,#N/A,FALSE,"Monthly CAIDI";#N/A,#N/A,FALSE,"Yearly CAIDI";#N/A,#N/A,FALSE,"Monthly SAIDI";#N/A,#N/A,FALSE,"Yearly SAIDI";#N/A,#N/A,FALSE,"Monthly MAIFI";#N/A,#N/A,FALSE,"Yearly MAIFI";#N/A,#N/A,FALSE,"Monthly Cust &gt;=4 Int"}</definedName>
    <definedName name="September09Billed" localSheetId="15" hidden="1">{#N/A,#N/A,FALSE,"Monthly SAIFI";#N/A,#N/A,FALSE,"Yearly SAIFI";#N/A,#N/A,FALSE,"Monthly CAIDI";#N/A,#N/A,FALSE,"Yearly CAIDI";#N/A,#N/A,FALSE,"Monthly SAIDI";#N/A,#N/A,FALSE,"Yearly SAIDI";#N/A,#N/A,FALSE,"Monthly MAIFI";#N/A,#N/A,FALSE,"Yearly MAIFI";#N/A,#N/A,FALSE,"Monthly Cust &gt;=4 Int"}</definedName>
    <definedName name="September09Billed" localSheetId="16" hidden="1">{#N/A,#N/A,FALSE,"Monthly SAIFI";#N/A,#N/A,FALSE,"Yearly SAIFI";#N/A,#N/A,FALSE,"Monthly CAIDI";#N/A,#N/A,FALSE,"Yearly CAIDI";#N/A,#N/A,FALSE,"Monthly SAIDI";#N/A,#N/A,FALSE,"Yearly SAIDI";#N/A,#N/A,FALSE,"Monthly MAIFI";#N/A,#N/A,FALSE,"Yearly MAIFI";#N/A,#N/A,FALSE,"Monthly Cust &gt;=4 Int"}</definedName>
    <definedName name="September09Billed" localSheetId="14" hidden="1">{#N/A,#N/A,FALSE,"Monthly SAIFI";#N/A,#N/A,FALSE,"Yearly SAIFI";#N/A,#N/A,FALSE,"Monthly CAIDI";#N/A,#N/A,FALSE,"Yearly CAIDI";#N/A,#N/A,FALSE,"Monthly SAIDI";#N/A,#N/A,FALSE,"Yearly SAIDI";#N/A,#N/A,FALSE,"Monthly MAIFI";#N/A,#N/A,FALSE,"Yearly MAIFI";#N/A,#N/A,FALSE,"Monthly Cust &gt;=4 Int"}</definedName>
    <definedName name="September09Billed" localSheetId="17" hidden="1">{#N/A,#N/A,FALSE,"Monthly SAIFI";#N/A,#N/A,FALSE,"Yearly SAIFI";#N/A,#N/A,FALSE,"Monthly CAIDI";#N/A,#N/A,FALSE,"Yearly CAIDI";#N/A,#N/A,FALSE,"Monthly SAIDI";#N/A,#N/A,FALSE,"Yearly SAIDI";#N/A,#N/A,FALSE,"Monthly MAIFI";#N/A,#N/A,FALSE,"Yearly MAIFI";#N/A,#N/A,FALSE,"Monthly Cust &gt;=4 Int"}</definedName>
    <definedName name="September09Billed" hidden="1">{#N/A,#N/A,FALSE,"Monthly SAIFI";#N/A,#N/A,FALSE,"Yearly SAIFI";#N/A,#N/A,FALSE,"Monthly CAIDI";#N/A,#N/A,FALSE,"Yearly CAIDI";#N/A,#N/A,FALSE,"Monthly SAIDI";#N/A,#N/A,FALSE,"Yearly SAIDI";#N/A,#N/A,FALSE,"Monthly MAIFI";#N/A,#N/A,FALSE,"Yearly MAIFI";#N/A,#N/A,FALSE,"Monthly Cust &gt;=4 Int"}</definedName>
    <definedName name="SEVEN">#N/A</definedName>
    <definedName name="SFC" localSheetId="17">#REF!</definedName>
    <definedName name="SFC">#REF!</definedName>
    <definedName name="SFD" localSheetId="17">#REF!</definedName>
    <definedName name="SFD">#REF!</definedName>
    <definedName name="sffsfa" localSheetId="21" hidden="1">{#N/A,#N/A,FALSE,"Monthly SAIFI";#N/A,#N/A,FALSE,"Yearly SAIFI";#N/A,#N/A,FALSE,"Monthly CAIDI";#N/A,#N/A,FALSE,"Yearly CAIDI";#N/A,#N/A,FALSE,"Monthly SAIDI";#N/A,#N/A,FALSE,"Yearly SAIDI";#N/A,#N/A,FALSE,"Monthly MAIFI";#N/A,#N/A,FALSE,"Yearly MAIFI";#N/A,#N/A,FALSE,"Monthly Cust &gt;=4 Int"}</definedName>
    <definedName name="sffsfa" localSheetId="9" hidden="1">{#N/A,#N/A,FALSE,"Monthly SAIFI";#N/A,#N/A,FALSE,"Yearly SAIFI";#N/A,#N/A,FALSE,"Monthly CAIDI";#N/A,#N/A,FALSE,"Yearly CAIDI";#N/A,#N/A,FALSE,"Monthly SAIDI";#N/A,#N/A,FALSE,"Yearly SAIDI";#N/A,#N/A,FALSE,"Monthly MAIFI";#N/A,#N/A,FALSE,"Yearly MAIFI";#N/A,#N/A,FALSE,"Monthly Cust &gt;=4 Int"}</definedName>
    <definedName name="sffsfa" localSheetId="15" hidden="1">{#N/A,#N/A,FALSE,"Monthly SAIFI";#N/A,#N/A,FALSE,"Yearly SAIFI";#N/A,#N/A,FALSE,"Monthly CAIDI";#N/A,#N/A,FALSE,"Yearly CAIDI";#N/A,#N/A,FALSE,"Monthly SAIDI";#N/A,#N/A,FALSE,"Yearly SAIDI";#N/A,#N/A,FALSE,"Monthly MAIFI";#N/A,#N/A,FALSE,"Yearly MAIFI";#N/A,#N/A,FALSE,"Monthly Cust &gt;=4 Int"}</definedName>
    <definedName name="sffsfa" localSheetId="16" hidden="1">{#N/A,#N/A,FALSE,"Monthly SAIFI";#N/A,#N/A,FALSE,"Yearly SAIFI";#N/A,#N/A,FALSE,"Monthly CAIDI";#N/A,#N/A,FALSE,"Yearly CAIDI";#N/A,#N/A,FALSE,"Monthly SAIDI";#N/A,#N/A,FALSE,"Yearly SAIDI";#N/A,#N/A,FALSE,"Monthly MAIFI";#N/A,#N/A,FALSE,"Yearly MAIFI";#N/A,#N/A,FALSE,"Monthly Cust &gt;=4 Int"}</definedName>
    <definedName name="sffsfa" localSheetId="14" hidden="1">{#N/A,#N/A,FALSE,"Monthly SAIFI";#N/A,#N/A,FALSE,"Yearly SAIFI";#N/A,#N/A,FALSE,"Monthly CAIDI";#N/A,#N/A,FALSE,"Yearly CAIDI";#N/A,#N/A,FALSE,"Monthly SAIDI";#N/A,#N/A,FALSE,"Yearly SAIDI";#N/A,#N/A,FALSE,"Monthly MAIFI";#N/A,#N/A,FALSE,"Yearly MAIFI";#N/A,#N/A,FALSE,"Monthly Cust &gt;=4 Int"}</definedName>
    <definedName name="sffsfa" localSheetId="17" hidden="1">{#N/A,#N/A,FALSE,"Monthly SAIFI";#N/A,#N/A,FALSE,"Yearly SAIFI";#N/A,#N/A,FALSE,"Monthly CAIDI";#N/A,#N/A,FALSE,"Yearly CAIDI";#N/A,#N/A,FALSE,"Monthly SAIDI";#N/A,#N/A,FALSE,"Yearly SAIDI";#N/A,#N/A,FALSE,"Monthly MAIFI";#N/A,#N/A,FALSE,"Yearly MAIFI";#N/A,#N/A,FALSE,"Monthly Cust &gt;=4 Int"}</definedName>
    <definedName name="sffsfa" hidden="1">{#N/A,#N/A,FALSE,"Monthly SAIFI";#N/A,#N/A,FALSE,"Yearly SAIFI";#N/A,#N/A,FALSE,"Monthly CAIDI";#N/A,#N/A,FALSE,"Yearly CAIDI";#N/A,#N/A,FALSE,"Monthly SAIDI";#N/A,#N/A,FALSE,"Yearly SAIDI";#N/A,#N/A,FALSE,"Monthly MAIFI";#N/A,#N/A,FALSE,"Yearly MAIFI";#N/A,#N/A,FALSE,"Monthly Cust &gt;=4 Int"}</definedName>
    <definedName name="SFSFD" localSheetId="21" hidden="1">{#N/A,#N/A,FALSE,"Monthly SAIFI";#N/A,#N/A,FALSE,"Yearly SAIFI";#N/A,#N/A,FALSE,"Monthly CAIDI";#N/A,#N/A,FALSE,"Yearly CAIDI";#N/A,#N/A,FALSE,"Monthly SAIDI";#N/A,#N/A,FALSE,"Yearly SAIDI";#N/A,#N/A,FALSE,"Monthly MAIFI";#N/A,#N/A,FALSE,"Yearly MAIFI";#N/A,#N/A,FALSE,"Monthly Cust &gt;=4 Int"}</definedName>
    <definedName name="SFSFD" localSheetId="9" hidden="1">{#N/A,#N/A,FALSE,"Monthly SAIFI";#N/A,#N/A,FALSE,"Yearly SAIFI";#N/A,#N/A,FALSE,"Monthly CAIDI";#N/A,#N/A,FALSE,"Yearly CAIDI";#N/A,#N/A,FALSE,"Monthly SAIDI";#N/A,#N/A,FALSE,"Yearly SAIDI";#N/A,#N/A,FALSE,"Monthly MAIFI";#N/A,#N/A,FALSE,"Yearly MAIFI";#N/A,#N/A,FALSE,"Monthly Cust &gt;=4 Int"}</definedName>
    <definedName name="SFSFD" localSheetId="15" hidden="1">{#N/A,#N/A,FALSE,"Monthly SAIFI";#N/A,#N/A,FALSE,"Yearly SAIFI";#N/A,#N/A,FALSE,"Monthly CAIDI";#N/A,#N/A,FALSE,"Yearly CAIDI";#N/A,#N/A,FALSE,"Monthly SAIDI";#N/A,#N/A,FALSE,"Yearly SAIDI";#N/A,#N/A,FALSE,"Monthly MAIFI";#N/A,#N/A,FALSE,"Yearly MAIFI";#N/A,#N/A,FALSE,"Monthly Cust &gt;=4 Int"}</definedName>
    <definedName name="SFSFD" localSheetId="16" hidden="1">{#N/A,#N/A,FALSE,"Monthly SAIFI";#N/A,#N/A,FALSE,"Yearly SAIFI";#N/A,#N/A,FALSE,"Monthly CAIDI";#N/A,#N/A,FALSE,"Yearly CAIDI";#N/A,#N/A,FALSE,"Monthly SAIDI";#N/A,#N/A,FALSE,"Yearly SAIDI";#N/A,#N/A,FALSE,"Monthly MAIFI";#N/A,#N/A,FALSE,"Yearly MAIFI";#N/A,#N/A,FALSE,"Monthly Cust &gt;=4 Int"}</definedName>
    <definedName name="SFSFD" localSheetId="14" hidden="1">{#N/A,#N/A,FALSE,"Monthly SAIFI";#N/A,#N/A,FALSE,"Yearly SAIFI";#N/A,#N/A,FALSE,"Monthly CAIDI";#N/A,#N/A,FALSE,"Yearly CAIDI";#N/A,#N/A,FALSE,"Monthly SAIDI";#N/A,#N/A,FALSE,"Yearly SAIDI";#N/A,#N/A,FALSE,"Monthly MAIFI";#N/A,#N/A,FALSE,"Yearly MAIFI";#N/A,#N/A,FALSE,"Monthly Cust &gt;=4 Int"}</definedName>
    <definedName name="SFSFD" localSheetId="17"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FV" localSheetId="17">#REF!</definedName>
    <definedName name="SFV">#REF!</definedName>
    <definedName name="shedulecc1" localSheetId="9">[16]Model!$A$1:$IV$68</definedName>
    <definedName name="shedulecc1">[17]Model!$A$1:$IV$68</definedName>
    <definedName name="Sheet1" localSheetId="21" hidden="1">{#N/A,#N/A,FALSE,"Monthly SAIFI";#N/A,#N/A,FALSE,"Yearly SAIFI";#N/A,#N/A,FALSE,"Monthly CAIDI";#N/A,#N/A,FALSE,"Yearly CAIDI";#N/A,#N/A,FALSE,"Monthly SAIDI";#N/A,#N/A,FALSE,"Yearly SAIDI";#N/A,#N/A,FALSE,"Monthly MAIFI";#N/A,#N/A,FALSE,"Yearly MAIFI";#N/A,#N/A,FALSE,"Monthly Cust &gt;=4 Int"}</definedName>
    <definedName name="Sheet1" localSheetId="9" hidden="1">{#N/A,#N/A,FALSE,"Monthly SAIFI";#N/A,#N/A,FALSE,"Yearly SAIFI";#N/A,#N/A,FALSE,"Monthly CAIDI";#N/A,#N/A,FALSE,"Yearly CAIDI";#N/A,#N/A,FALSE,"Monthly SAIDI";#N/A,#N/A,FALSE,"Yearly SAIDI";#N/A,#N/A,FALSE,"Monthly MAIFI";#N/A,#N/A,FALSE,"Yearly MAIFI";#N/A,#N/A,FALSE,"Monthly Cust &gt;=4 Int"}</definedName>
    <definedName name="Sheet1" localSheetId="15" hidden="1">{#N/A,#N/A,FALSE,"Monthly SAIFI";#N/A,#N/A,FALSE,"Yearly SAIFI";#N/A,#N/A,FALSE,"Monthly CAIDI";#N/A,#N/A,FALSE,"Yearly CAIDI";#N/A,#N/A,FALSE,"Monthly SAIDI";#N/A,#N/A,FALSE,"Yearly SAIDI";#N/A,#N/A,FALSE,"Monthly MAIFI";#N/A,#N/A,FALSE,"Yearly MAIFI";#N/A,#N/A,FALSE,"Monthly Cust &gt;=4 Int"}</definedName>
    <definedName name="Sheet1" localSheetId="16" hidden="1">{#N/A,#N/A,FALSE,"Monthly SAIFI";#N/A,#N/A,FALSE,"Yearly SAIFI";#N/A,#N/A,FALSE,"Monthly CAIDI";#N/A,#N/A,FALSE,"Yearly CAIDI";#N/A,#N/A,FALSE,"Monthly SAIDI";#N/A,#N/A,FALSE,"Yearly SAIDI";#N/A,#N/A,FALSE,"Monthly MAIFI";#N/A,#N/A,FALSE,"Yearly MAIFI";#N/A,#N/A,FALSE,"Monthly Cust &gt;=4 Int"}</definedName>
    <definedName name="Sheet1" localSheetId="14" hidden="1">{#N/A,#N/A,FALSE,"Monthly SAIFI";#N/A,#N/A,FALSE,"Yearly SAIFI";#N/A,#N/A,FALSE,"Monthly CAIDI";#N/A,#N/A,FALSE,"Yearly CAIDI";#N/A,#N/A,FALSE,"Monthly SAIDI";#N/A,#N/A,FALSE,"Yearly SAIDI";#N/A,#N/A,FALSE,"Monthly MAIFI";#N/A,#N/A,FALSE,"Yearly MAIFI";#N/A,#N/A,FALSE,"Monthly Cust &gt;=4 Int"}</definedName>
    <definedName name="Sheet1" localSheetId="17" hidden="1">{#N/A,#N/A,FALSE,"Monthly SAIFI";#N/A,#N/A,FALSE,"Yearly SAIFI";#N/A,#N/A,FALSE,"Monthly CAIDI";#N/A,#N/A,FALSE,"Yearly CAIDI";#N/A,#N/A,FALSE,"Monthly SAIDI";#N/A,#N/A,FALSE,"Yearly SAIDI";#N/A,#N/A,FALSE,"Monthly MAIFI";#N/A,#N/A,FALSE,"Yearly MAIFI";#N/A,#N/A,FALSE,"Monthly Cust &gt;=4 Int"}</definedName>
    <definedName name="Sheet1" hidden="1">{#N/A,#N/A,FALSE,"Monthly SAIFI";#N/A,#N/A,FALSE,"Yearly SAIFI";#N/A,#N/A,FALSE,"Monthly CAIDI";#N/A,#N/A,FALSE,"Yearly CAIDI";#N/A,#N/A,FALSE,"Monthly SAIDI";#N/A,#N/A,FALSE,"Yearly SAIDI";#N/A,#N/A,FALSE,"Monthly MAIFI";#N/A,#N/A,FALSE,"Yearly MAIFI";#N/A,#N/A,FALSE,"Monthly Cust &gt;=4 Int"}</definedName>
    <definedName name="Sheet1NvsInstanceHook" localSheetId="9">Collapse_Columns</definedName>
    <definedName name="Sheet1NvsInstanceHook" localSheetId="13">Collapse_Columns</definedName>
    <definedName name="Sheet1NvsInstanceHook" localSheetId="15">Collapse_Columns</definedName>
    <definedName name="Sheet1NvsInstanceHook" localSheetId="16">Collapse_Columns</definedName>
    <definedName name="Sheet1NvsInstanceHook" localSheetId="17">Collapse_Columns</definedName>
    <definedName name="Sheet1NvsInstanceHook">Collapse_Columns</definedName>
    <definedName name="shit" localSheetId="9" hidden="1">{"PRINT",#N/A,TRUE,"APPA";"PRINT",#N/A,TRUE,"APS";"PRINT",#N/A,TRUE,"BHPL";"PRINT",#N/A,TRUE,"BHPL2";"PRINT",#N/A,TRUE,"CDWR";"PRINT",#N/A,TRUE,"EWEB";"PRINT",#N/A,TRUE,"LADWP";"PRINT",#N/A,TRUE,"NEVBASE"}</definedName>
    <definedName name="shit" localSheetId="17"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hiva" localSheetId="21" hidden="1">{#N/A,#N/A,FALSE,"O&amp;M by processes";#N/A,#N/A,FALSE,"Elec Act vs Bud";#N/A,#N/A,FALSE,"G&amp;A";#N/A,#N/A,FALSE,"BGS";#N/A,#N/A,FALSE,"Res Cost"}</definedName>
    <definedName name="shiva" localSheetId="9" hidden="1">{#N/A,#N/A,FALSE,"O&amp;M by processes";#N/A,#N/A,FALSE,"Elec Act vs Bud";#N/A,#N/A,FALSE,"G&amp;A";#N/A,#N/A,FALSE,"BGS";#N/A,#N/A,FALSE,"Res Cost"}</definedName>
    <definedName name="shiva" localSheetId="15" hidden="1">{#N/A,#N/A,FALSE,"O&amp;M by processes";#N/A,#N/A,FALSE,"Elec Act vs Bud";#N/A,#N/A,FALSE,"G&amp;A";#N/A,#N/A,FALSE,"BGS";#N/A,#N/A,FALSE,"Res Cost"}</definedName>
    <definedName name="shiva" localSheetId="16" hidden="1">{#N/A,#N/A,FALSE,"O&amp;M by processes";#N/A,#N/A,FALSE,"Elec Act vs Bud";#N/A,#N/A,FALSE,"G&amp;A";#N/A,#N/A,FALSE,"BGS";#N/A,#N/A,FALSE,"Res Cost"}</definedName>
    <definedName name="shiva" localSheetId="14" hidden="1">{#N/A,#N/A,FALSE,"O&amp;M by processes";#N/A,#N/A,FALSE,"Elec Act vs Bud";#N/A,#N/A,FALSE,"G&amp;A";#N/A,#N/A,FALSE,"BGS";#N/A,#N/A,FALSE,"Res Cost"}</definedName>
    <definedName name="shiva" localSheetId="17" hidden="1">{#N/A,#N/A,FALSE,"O&amp;M by processes";#N/A,#N/A,FALSE,"Elec Act vs Bud";#N/A,#N/A,FALSE,"G&amp;A";#N/A,#N/A,FALSE,"BGS";#N/A,#N/A,FALSE,"Res Cost"}</definedName>
    <definedName name="shiva" localSheetId="19" hidden="1">{#N/A,#N/A,FALSE,"O&amp;M by processes";#N/A,#N/A,FALSE,"Elec Act vs Bud";#N/A,#N/A,FALSE,"G&amp;A";#N/A,#N/A,FALSE,"BGS";#N/A,#N/A,FALSE,"Res Cost"}</definedName>
    <definedName name="shiva" localSheetId="20" hidden="1">{#N/A,#N/A,FALSE,"O&amp;M by processes";#N/A,#N/A,FALSE,"Elec Act vs Bud";#N/A,#N/A,FALSE,"G&amp;A";#N/A,#N/A,FALSE,"BGS";#N/A,#N/A,FALSE,"Res Cost"}</definedName>
    <definedName name="shiva" hidden="1">{#N/A,#N/A,FALSE,"O&amp;M by processes";#N/A,#N/A,FALSE,"Elec Act vs Bud";#N/A,#N/A,FALSE,"G&amp;A";#N/A,#N/A,FALSE,"BGS";#N/A,#N/A,FALSE,"Res Cost"}</definedName>
    <definedName name="Short_Term_Borrowings">#REF!</definedName>
    <definedName name="Short_Term_Debt">#REF!</definedName>
    <definedName name="SIT">'3a - Shared Revenues'!$E$50</definedName>
    <definedName name="SIX">#N/A</definedName>
    <definedName name="sixthyear" localSheetId="9">#REF!</definedName>
    <definedName name="sixthyear" localSheetId="17">#REF!</definedName>
    <definedName name="sixthyear">#REF!</definedName>
    <definedName name="slldk" localSheetId="21" hidden="1">{#N/A,#N/A,FALSE,"Monthly SAIFI";#N/A,#N/A,FALSE,"Yearly SAIFI";#N/A,#N/A,FALSE,"Monthly CAIDI";#N/A,#N/A,FALSE,"Yearly CAIDI";#N/A,#N/A,FALSE,"Monthly SAIDI";#N/A,#N/A,FALSE,"Yearly SAIDI";#N/A,#N/A,FALSE,"Monthly MAIFI";#N/A,#N/A,FALSE,"Yearly MAIFI";#N/A,#N/A,FALSE,"Monthly Cust &gt;=4 Int"}</definedName>
    <definedName name="slldk" localSheetId="9" hidden="1">{#N/A,#N/A,FALSE,"Monthly SAIFI";#N/A,#N/A,FALSE,"Yearly SAIFI";#N/A,#N/A,FALSE,"Monthly CAIDI";#N/A,#N/A,FALSE,"Yearly CAIDI";#N/A,#N/A,FALSE,"Monthly SAIDI";#N/A,#N/A,FALSE,"Yearly SAIDI";#N/A,#N/A,FALSE,"Monthly MAIFI";#N/A,#N/A,FALSE,"Yearly MAIFI";#N/A,#N/A,FALSE,"Monthly Cust &gt;=4 Int"}</definedName>
    <definedName name="slldk" localSheetId="15" hidden="1">{#N/A,#N/A,FALSE,"Monthly SAIFI";#N/A,#N/A,FALSE,"Yearly SAIFI";#N/A,#N/A,FALSE,"Monthly CAIDI";#N/A,#N/A,FALSE,"Yearly CAIDI";#N/A,#N/A,FALSE,"Monthly SAIDI";#N/A,#N/A,FALSE,"Yearly SAIDI";#N/A,#N/A,FALSE,"Monthly MAIFI";#N/A,#N/A,FALSE,"Yearly MAIFI";#N/A,#N/A,FALSE,"Monthly Cust &gt;=4 Int"}</definedName>
    <definedName name="slldk" localSheetId="16" hidden="1">{#N/A,#N/A,FALSE,"Monthly SAIFI";#N/A,#N/A,FALSE,"Yearly SAIFI";#N/A,#N/A,FALSE,"Monthly CAIDI";#N/A,#N/A,FALSE,"Yearly CAIDI";#N/A,#N/A,FALSE,"Monthly SAIDI";#N/A,#N/A,FALSE,"Yearly SAIDI";#N/A,#N/A,FALSE,"Monthly MAIFI";#N/A,#N/A,FALSE,"Yearly MAIFI";#N/A,#N/A,FALSE,"Monthly Cust &gt;=4 Int"}</definedName>
    <definedName name="slldk" localSheetId="14" hidden="1">{#N/A,#N/A,FALSE,"Monthly SAIFI";#N/A,#N/A,FALSE,"Yearly SAIFI";#N/A,#N/A,FALSE,"Monthly CAIDI";#N/A,#N/A,FALSE,"Yearly CAIDI";#N/A,#N/A,FALSE,"Monthly SAIDI";#N/A,#N/A,FALSE,"Yearly SAIDI";#N/A,#N/A,FALSE,"Monthly MAIFI";#N/A,#N/A,FALSE,"Yearly MAIFI";#N/A,#N/A,FALSE,"Monthly Cust &gt;=4 Int"}</definedName>
    <definedName name="slldk" localSheetId="17" hidden="1">{#N/A,#N/A,FALSE,"Monthly SAIFI";#N/A,#N/A,FALSE,"Yearly SAIFI";#N/A,#N/A,FALSE,"Monthly CAIDI";#N/A,#N/A,FALSE,"Yearly CAIDI";#N/A,#N/A,FALSE,"Monthly SAIDI";#N/A,#N/A,FALSE,"Yearly SAIDI";#N/A,#N/A,FALSE,"Monthly MAIFI";#N/A,#N/A,FALSE,"Yearly MAIFI";#N/A,#N/A,FALSE,"Monthly Cust &gt;=4 Int"}</definedName>
    <definedName name="slldk" hidden="1">{#N/A,#N/A,FALSE,"Monthly SAIFI";#N/A,#N/A,FALSE,"Yearly SAIFI";#N/A,#N/A,FALSE,"Monthly CAIDI";#N/A,#N/A,FALSE,"Yearly CAIDI";#N/A,#N/A,FALSE,"Monthly SAIDI";#N/A,#N/A,FALSE,"Yearly SAIDI";#N/A,#N/A,FALSE,"Monthly MAIFI";#N/A,#N/A,FALSE,"Yearly MAIFI";#N/A,#N/A,FALSE,"Monthly Cust &gt;=4 Int"}</definedName>
    <definedName name="So._Missouri" localSheetId="17">#REF!</definedName>
    <definedName name="So._Missouri">#REF!</definedName>
    <definedName name="So._Missouri_YR_2005" localSheetId="17">'[55]Aday IS EG Subs'!#REF!</definedName>
    <definedName name="So._Missouri_YR_2005">'[55]Aday IS EG Subs'!#REF!</definedName>
    <definedName name="So._Missouri_YR_2006" localSheetId="17">'[55]Aday IS EG Subs'!#REF!</definedName>
    <definedName name="So._Missouri_YR_2006">'[55]Aday IS EG Subs'!#REF!</definedName>
    <definedName name="So._Missouri_YR_2007">'[55]Aday IS EG Subs'!#REF!</definedName>
    <definedName name="So._Missouri_YR_2008">'[55]Aday IS EG Subs'!#REF!</definedName>
    <definedName name="solver_lin" hidden="1">0</definedName>
    <definedName name="solver_num" hidden="1">0</definedName>
    <definedName name="solver_opt" localSheetId="21" hidden="1">#REF!</definedName>
    <definedName name="solver_opt" localSheetId="15" hidden="1">#REF!</definedName>
    <definedName name="solver_opt" localSheetId="14" hidden="1">#REF!</definedName>
    <definedName name="solver_opt" localSheetId="20" hidden="1">#REF!</definedName>
    <definedName name="solver_opt" hidden="1">#REF!</definedName>
    <definedName name="solver_typ" hidden="1">1</definedName>
    <definedName name="solver_val" hidden="1">0</definedName>
    <definedName name="SoMo2003" localSheetId="17">#REF!</definedName>
    <definedName name="SoMo2003">#REF!</definedName>
    <definedName name="SoMo2004">#REF!</definedName>
    <definedName name="SoMo2005">#REF!</definedName>
    <definedName name="SoMo2006">#REF!</definedName>
    <definedName name="SoMo2007">#REF!</definedName>
    <definedName name="SoMo2008">#REF!</definedName>
    <definedName name="SORT">#N/A</definedName>
    <definedName name="SOSMIGR" localSheetId="17">#REF!</definedName>
    <definedName name="SOSMIGR">#REF!</definedName>
    <definedName name="SOSMIGRDETAIL" localSheetId="17">#REF!</definedName>
    <definedName name="SOSMIGRDETAIL">#REF!</definedName>
    <definedName name="SPACE">#N/A</definedName>
    <definedName name="Spot_Purchases_and_Tailgate">#REF!</definedName>
    <definedName name="SPOTE_04">#REF!</definedName>
    <definedName name="sr00" localSheetId="17">#REF!</definedName>
    <definedName name="sr00">#REF!</definedName>
    <definedName name="sradj00">#REF!</definedName>
    <definedName name="sradj01">#REF!</definedName>
    <definedName name="sradj02">#REF!</definedName>
    <definedName name="sradj03">#REF!</definedName>
    <definedName name="sradj90">#REF!</definedName>
    <definedName name="sradj91">#REF!</definedName>
    <definedName name="sradj92">#REF!</definedName>
    <definedName name="sradj93">#REF!</definedName>
    <definedName name="sradj94">#REF!</definedName>
    <definedName name="sradj95">#REF!</definedName>
    <definedName name="sradj96">#REF!</definedName>
    <definedName name="sradj97">#REF!</definedName>
    <definedName name="sradj98">#REF!</definedName>
    <definedName name="sradj99">#REF!</definedName>
    <definedName name="ssssssssss" localSheetId="9">{"'Metretek HTML'!$A$7:$W$42"}</definedName>
    <definedName name="ssssssssss" localSheetId="15">{"'Metretek HTML'!$A$7:$W$42"}</definedName>
    <definedName name="ssssssssss" localSheetId="16">{"'Metretek HTML'!$A$7:$W$42"}</definedName>
    <definedName name="ssssssssss" localSheetId="17">{"'Metretek HTML'!$A$7:$W$42"}</definedName>
    <definedName name="ssssssssss">{"'Metretek HTML'!$A$7:$W$42"}</definedName>
    <definedName name="ST">#REF!</definedName>
    <definedName name="START">#REF!</definedName>
    <definedName name="start00">#REF!</definedName>
    <definedName name="start01">#REF!</definedName>
    <definedName name="start02">#REF!</definedName>
    <definedName name="start03">#REF!</definedName>
    <definedName name="start1">#REF!</definedName>
    <definedName name="start84" localSheetId="9">'[16]QRE''s'!$D$8</definedName>
    <definedName name="start84">'[17]QRE''s'!$D$8</definedName>
    <definedName name="start85" localSheetId="9">'[16]QRE''s'!$E$8</definedName>
    <definedName name="start85">'[17]QRE''s'!$E$8</definedName>
    <definedName name="start86" localSheetId="9">'[16]QRE''s'!$F$8</definedName>
    <definedName name="start86">'[17]QRE''s'!$F$8</definedName>
    <definedName name="start87" localSheetId="9">'[16]QRE''s'!$G$8</definedName>
    <definedName name="start87">'[17]QRE''s'!$G$8</definedName>
    <definedName name="start88" localSheetId="9">'[16]QRE''s'!$H$8</definedName>
    <definedName name="start88">'[17]QRE''s'!$H$8</definedName>
    <definedName name="start89" localSheetId="9">'[16]QRE''s'!$I$8</definedName>
    <definedName name="start89">'[17]QRE''s'!$I$8</definedName>
    <definedName name="start90" localSheetId="9">'[16]QRE''s'!$J$8</definedName>
    <definedName name="start90">'[17]QRE''s'!$J$8</definedName>
    <definedName name="start91" localSheetId="9">'[16]QRE''s'!$K$8</definedName>
    <definedName name="start91">'[17]QRE''s'!$K$8</definedName>
    <definedName name="start92" localSheetId="9">'[16]QRE''s'!$L$8</definedName>
    <definedName name="start92">'[17]QRE''s'!$L$8</definedName>
    <definedName name="start93" localSheetId="9">'[16]QRE''s'!$M$8</definedName>
    <definedName name="start93">'[17]QRE''s'!$M$8</definedName>
    <definedName name="start94" localSheetId="9">'[16]QRE''s'!$N$8</definedName>
    <definedName name="start94">'[17]QRE''s'!$N$8</definedName>
    <definedName name="start95" localSheetId="9">'[16]QRE''s'!$O$8</definedName>
    <definedName name="start95">'[17]QRE''s'!$O$8</definedName>
    <definedName name="start96" localSheetId="9">'[16]QRE''s'!$P$8</definedName>
    <definedName name="start96">'[17]QRE''s'!$P$8</definedName>
    <definedName name="start97" localSheetId="9">'[16]QRE''s'!$Q$8</definedName>
    <definedName name="start97">'[17]QRE''s'!$Q$8</definedName>
    <definedName name="start98" localSheetId="9">'[16]QRE''s'!$R$8</definedName>
    <definedName name="start98">'[17]QRE''s'!$R$8</definedName>
    <definedName name="start99" localSheetId="17">#REF!</definedName>
    <definedName name="start99">#REF!</definedName>
    <definedName name="STARTCR" localSheetId="17">#REF!</definedName>
    <definedName name="STARTCR">#REF!</definedName>
    <definedName name="STARTDR">#REF!</definedName>
    <definedName name="State">[145]List!$A$2:$A$53</definedName>
    <definedName name="StateDef" localSheetId="15">#REF!</definedName>
    <definedName name="StateDef" localSheetId="16">#REF!</definedName>
    <definedName name="StateDef" localSheetId="17">#REF!</definedName>
    <definedName name="StateDef">#REF!</definedName>
    <definedName name="stats" localSheetId="17">#REF!</definedName>
    <definedName name="stats">#REF!</definedName>
    <definedName name="statsrevised" localSheetId="21" hidden="1">{#N/A,#N/A,FALSE,"O&amp;M by processes";#N/A,#N/A,FALSE,"Elec Act vs Bud";#N/A,#N/A,FALSE,"G&amp;A";#N/A,#N/A,FALSE,"BGS";#N/A,#N/A,FALSE,"Res Cost"}</definedName>
    <definedName name="statsrevised" localSheetId="9" hidden="1">{#N/A,#N/A,FALSE,"O&amp;M by processes";#N/A,#N/A,FALSE,"Elec Act vs Bud";#N/A,#N/A,FALSE,"G&amp;A";#N/A,#N/A,FALSE,"BGS";#N/A,#N/A,FALSE,"Res Cost"}</definedName>
    <definedName name="statsrevised" localSheetId="15" hidden="1">{#N/A,#N/A,FALSE,"O&amp;M by processes";#N/A,#N/A,FALSE,"Elec Act vs Bud";#N/A,#N/A,FALSE,"G&amp;A";#N/A,#N/A,FALSE,"BGS";#N/A,#N/A,FALSE,"Res Cost"}</definedName>
    <definedName name="statsrevised" localSheetId="16" hidden="1">{#N/A,#N/A,FALSE,"O&amp;M by processes";#N/A,#N/A,FALSE,"Elec Act vs Bud";#N/A,#N/A,FALSE,"G&amp;A";#N/A,#N/A,FALSE,"BGS";#N/A,#N/A,FALSE,"Res Cost"}</definedName>
    <definedName name="statsrevised" localSheetId="14" hidden="1">{#N/A,#N/A,FALSE,"O&amp;M by processes";#N/A,#N/A,FALSE,"Elec Act vs Bud";#N/A,#N/A,FALSE,"G&amp;A";#N/A,#N/A,FALSE,"BGS";#N/A,#N/A,FALSE,"Res Cost"}</definedName>
    <definedName name="statsrevised" localSheetId="17" hidden="1">{#N/A,#N/A,FALSE,"O&amp;M by processes";#N/A,#N/A,FALSE,"Elec Act vs Bud";#N/A,#N/A,FALSE,"G&amp;A";#N/A,#N/A,FALSE,"BGS";#N/A,#N/A,FALSE,"Res Cost"}</definedName>
    <definedName name="statsrevised" localSheetId="19" hidden="1">{#N/A,#N/A,FALSE,"O&amp;M by processes";#N/A,#N/A,FALSE,"Elec Act vs Bud";#N/A,#N/A,FALSE,"G&amp;A";#N/A,#N/A,FALSE,"BGS";#N/A,#N/A,FALSE,"Res Cost"}</definedName>
    <definedName name="statsrevised" localSheetId="20" hidden="1">{#N/A,#N/A,FALSE,"O&amp;M by processes";#N/A,#N/A,FALSE,"Elec Act vs Bud";#N/A,#N/A,FALSE,"G&amp;A";#N/A,#N/A,FALSE,"BGS";#N/A,#N/A,FALSE,"Res Cost"}</definedName>
    <definedName name="statsrevised" hidden="1">{#N/A,#N/A,FALSE,"O&amp;M by processes";#N/A,#N/A,FALSE,"Elec Act vs Bud";#N/A,#N/A,FALSE,"G&amp;A";#N/A,#N/A,FALSE,"BGS";#N/A,#N/A,FALSE,"Res Cost"}</definedName>
    <definedName name="STILL1040" localSheetId="9">'[146]Addt''l 1040 Exclusions'!$A$5:$U$44</definedName>
    <definedName name="STILL1040">'[147]Addt''l 1040 Exclusions'!$A$5:$U$44</definedName>
    <definedName name="STnabri" localSheetId="15">#REF!</definedName>
    <definedName name="STnabri" localSheetId="16">#REF!</definedName>
    <definedName name="STnabri" localSheetId="17">#REF!</definedName>
    <definedName name="STnabri">#REF!</definedName>
    <definedName name="Stor2003" localSheetId="15">#REF!</definedName>
    <definedName name="Stor2003" localSheetId="16">#REF!</definedName>
    <definedName name="Stor2003" localSheetId="17">#REF!</definedName>
    <definedName name="Stor2003">#REF!</definedName>
    <definedName name="Stor2004" localSheetId="17">#REF!</definedName>
    <definedName name="Stor2004">#REF!</definedName>
    <definedName name="Stor2005">#REF!</definedName>
    <definedName name="Stor2006">#REF!</definedName>
    <definedName name="Stor2007">#REF!</definedName>
    <definedName name="Stor2008">#REF!</definedName>
    <definedName name="Storage_Growth_YR_2003">#REF!</definedName>
    <definedName name="Storage_Growth_YR_2004">#REF!</definedName>
    <definedName name="Storage_Growth_YR_2005">#REF!</definedName>
    <definedName name="Storage_Growth_YR_2006">#REF!</definedName>
    <definedName name="Storage_Growth_YR_2007">#REF!</definedName>
    <definedName name="Storage_Growth_YR_2008">#REF!</definedName>
    <definedName name="store_cap" localSheetId="9">'[58]Input Page'!$E$9</definedName>
    <definedName name="store_cap">'[59]Input Page'!$E$9</definedName>
    <definedName name="store_total" localSheetId="9">'[58]Input Page'!$E$10</definedName>
    <definedName name="store_total">'[59]Input Page'!$E$10</definedName>
    <definedName name="strat1" localSheetId="17">#REF!</definedName>
    <definedName name="strat1">#REF!</definedName>
    <definedName name="STsai" localSheetId="17">#REF!</definedName>
    <definedName name="STsai">#REF!</definedName>
    <definedName name="STscorp" localSheetId="17">#REF!</definedName>
    <definedName name="STscorp">#REF!</definedName>
    <definedName name="STseeds" localSheetId="17">#REF!</definedName>
    <definedName name="STseeds">#REF!</definedName>
    <definedName name="STsfc">#REF!</definedName>
    <definedName name="STtmri">#REF!</definedName>
    <definedName name="STzap">#REF!</definedName>
    <definedName name="Sub_Total_Current_Debt">#REF!</definedName>
    <definedName name="Sub_Total_Current_Liabilities_excl_Debt">#REF!</definedName>
    <definedName name="SUBTITLE">#N/A</definedName>
    <definedName name="Subtotal" localSheetId="17">#REF!</definedName>
    <definedName name="Subtotal">#REF!</definedName>
    <definedName name="Subtotal_Capital_Investments" localSheetId="17">#REF!</definedName>
    <definedName name="Subtotal_Capital_Investments">#REF!</definedName>
    <definedName name="Subtotal_Common_Equity_excl_OCI" localSheetId="17">#REF!</definedName>
    <definedName name="Subtotal_Common_Equity_excl_OCI">#REF!</definedName>
    <definedName name="Subtotal_Current_Debt">#REF!</definedName>
    <definedName name="Subtotal_Current_Liabilities_excl._Debt">#REF!</definedName>
    <definedName name="Subtotal_Debt">#REF!</definedName>
    <definedName name="Subtotal_Energy_Res_Consol">#REF!</definedName>
    <definedName name="Subtotal_Energy_Res_Consol_YR_2005">'[55]Aday IS DECo &amp; Other'!#REF!</definedName>
    <definedName name="Subtotal_Energy_Res_Consol_YR_2006">'[55]Aday IS DECo &amp; Other'!#REF!</definedName>
    <definedName name="Subtotal_Energy_Res_Consol_YR_2007">'[55]Aday IS DECo &amp; Other'!#REF!</definedName>
    <definedName name="Subtotal_Energy_Res_Consol_YR_2008">'[55]Aday IS DECo &amp; Other'!#REF!</definedName>
    <definedName name="Subtotal_Equity" localSheetId="17">#REF!</definedName>
    <definedName name="Subtotal_Equity">#REF!</definedName>
    <definedName name="Subtotal_Funds_from_Operations" localSheetId="17">#REF!</definedName>
    <definedName name="Subtotal_Funds_from_Operations">#REF!</definedName>
    <definedName name="Subtotal_Funds_from_Operations_CPM" localSheetId="17">#REF!</definedName>
    <definedName name="Subtotal_Funds_from_Operations_CPM">#REF!</definedName>
    <definedName name="Subtotal_Inventories">#REF!</definedName>
    <definedName name="Subtotal_Working_Capital_Changes_from_B_S">#REF!</definedName>
    <definedName name="Subtotal_Working_Capital_CPM">#REF!</definedName>
    <definedName name="SUMM_1">#REF!</definedName>
    <definedName name="SUMM_10">#REF!</definedName>
    <definedName name="SUMM_11">#REF!</definedName>
    <definedName name="SUMM_12">#REF!</definedName>
    <definedName name="SUMM_2">#REF!</definedName>
    <definedName name="SUMM_3">#REF!</definedName>
    <definedName name="SUMM_4">#REF!</definedName>
    <definedName name="SUMM_5">#REF!</definedName>
    <definedName name="SUMM_6">#REF!</definedName>
    <definedName name="SUMM_7">#REF!</definedName>
    <definedName name="SUMM_8">#REF!</definedName>
    <definedName name="SUMM_9">#REF!</definedName>
    <definedName name="summary">#REF!</definedName>
    <definedName name="summary_caution" localSheetId="9">[16]Model!$A$202:$IV$207</definedName>
    <definedName name="summary_caution">[17]Model!$A$202:$IV$207</definedName>
    <definedName name="SUMMARYC" localSheetId="17">#REF!</definedName>
    <definedName name="SUMMARYC">#REF!</definedName>
    <definedName name="SUMMARYOFBOOKINCOME" localSheetId="17">#REF!</definedName>
    <definedName name="SUMMARYOFBOOKINCOME">#REF!</definedName>
    <definedName name="support" localSheetId="21" hidden="1">{#N/A,#N/A,FALSE,"O&amp;M by processes";#N/A,#N/A,FALSE,"Elec Act vs Bud";#N/A,#N/A,FALSE,"G&amp;A";#N/A,#N/A,FALSE,"BGS";#N/A,#N/A,FALSE,"Res Cost"}</definedName>
    <definedName name="support" localSheetId="9" hidden="1">{#N/A,#N/A,FALSE,"O&amp;M by processes";#N/A,#N/A,FALSE,"Elec Act vs Bud";#N/A,#N/A,FALSE,"G&amp;A";#N/A,#N/A,FALSE,"BGS";#N/A,#N/A,FALSE,"Res Cost"}</definedName>
    <definedName name="support" localSheetId="15" hidden="1">{#N/A,#N/A,FALSE,"O&amp;M by processes";#N/A,#N/A,FALSE,"Elec Act vs Bud";#N/A,#N/A,FALSE,"G&amp;A";#N/A,#N/A,FALSE,"BGS";#N/A,#N/A,FALSE,"Res Cost"}</definedName>
    <definedName name="support" localSheetId="16" hidden="1">{#N/A,#N/A,FALSE,"O&amp;M by processes";#N/A,#N/A,FALSE,"Elec Act vs Bud";#N/A,#N/A,FALSE,"G&amp;A";#N/A,#N/A,FALSE,"BGS";#N/A,#N/A,FALSE,"Res Cost"}</definedName>
    <definedName name="support" localSheetId="14" hidden="1">{#N/A,#N/A,FALSE,"O&amp;M by processes";#N/A,#N/A,FALSE,"Elec Act vs Bud";#N/A,#N/A,FALSE,"G&amp;A";#N/A,#N/A,FALSE,"BGS";#N/A,#N/A,FALSE,"Res Cost"}</definedName>
    <definedName name="support" localSheetId="17" hidden="1">{#N/A,#N/A,FALSE,"O&amp;M by processes";#N/A,#N/A,FALSE,"Elec Act vs Bud";#N/A,#N/A,FALSE,"G&amp;A";#N/A,#N/A,FALSE,"BGS";#N/A,#N/A,FALSE,"Res Cost"}</definedName>
    <definedName name="support" localSheetId="19" hidden="1">{#N/A,#N/A,FALSE,"O&amp;M by processes";#N/A,#N/A,FALSE,"Elec Act vs Bud";#N/A,#N/A,FALSE,"G&amp;A";#N/A,#N/A,FALSE,"BGS";#N/A,#N/A,FALSE,"Res Cost"}</definedName>
    <definedName name="support" localSheetId="20" hidden="1">{#N/A,#N/A,FALSE,"O&amp;M by processes";#N/A,#N/A,FALSE,"Elec Act vs Bud";#N/A,#N/A,FALSE,"G&amp;A";#N/A,#N/A,FALSE,"BGS";#N/A,#N/A,FALSE,"Res Cost"}</definedName>
    <definedName name="support" hidden="1">{#N/A,#N/A,FALSE,"O&amp;M by processes";#N/A,#N/A,FALSE,"Elec Act vs Bud";#N/A,#N/A,FALSE,"G&amp;A";#N/A,#N/A,FALSE,"BGS";#N/A,#N/A,FALSE,"Res Cost"}</definedName>
    <definedName name="SUPPORTACT" localSheetId="9">'[3]Curr adj - depn basis diff'!#REF!</definedName>
    <definedName name="SUPPORTACT">'[4]Curr adj - depn basis diff'!#REF!</definedName>
    <definedName name="supporti" localSheetId="21" hidden="1">{#N/A,#N/A,FALSE,"O&amp;M by processes";#N/A,#N/A,FALSE,"Elec Act vs Bud";#N/A,#N/A,FALSE,"G&amp;A";#N/A,#N/A,FALSE,"BGS";#N/A,#N/A,FALSE,"Res Cost"}</definedName>
    <definedName name="supporti" localSheetId="9" hidden="1">{#N/A,#N/A,FALSE,"O&amp;M by processes";#N/A,#N/A,FALSE,"Elec Act vs Bud";#N/A,#N/A,FALSE,"G&amp;A";#N/A,#N/A,FALSE,"BGS";#N/A,#N/A,FALSE,"Res Cost"}</definedName>
    <definedName name="supporti" localSheetId="15" hidden="1">{#N/A,#N/A,FALSE,"O&amp;M by processes";#N/A,#N/A,FALSE,"Elec Act vs Bud";#N/A,#N/A,FALSE,"G&amp;A";#N/A,#N/A,FALSE,"BGS";#N/A,#N/A,FALSE,"Res Cost"}</definedName>
    <definedName name="supporti" localSheetId="16" hidden="1">{#N/A,#N/A,FALSE,"O&amp;M by processes";#N/A,#N/A,FALSE,"Elec Act vs Bud";#N/A,#N/A,FALSE,"G&amp;A";#N/A,#N/A,FALSE,"BGS";#N/A,#N/A,FALSE,"Res Cost"}</definedName>
    <definedName name="supporti" localSheetId="14" hidden="1">{#N/A,#N/A,FALSE,"O&amp;M by processes";#N/A,#N/A,FALSE,"Elec Act vs Bud";#N/A,#N/A,FALSE,"G&amp;A";#N/A,#N/A,FALSE,"BGS";#N/A,#N/A,FALSE,"Res Cost"}</definedName>
    <definedName name="supporti" localSheetId="17" hidden="1">{#N/A,#N/A,FALSE,"O&amp;M by processes";#N/A,#N/A,FALSE,"Elec Act vs Bud";#N/A,#N/A,FALSE,"G&amp;A";#N/A,#N/A,FALSE,"BGS";#N/A,#N/A,FALSE,"Res Cost"}</definedName>
    <definedName name="supporti" localSheetId="19" hidden="1">{#N/A,#N/A,FALSE,"O&amp;M by processes";#N/A,#N/A,FALSE,"Elec Act vs Bud";#N/A,#N/A,FALSE,"G&amp;A";#N/A,#N/A,FALSE,"BGS";#N/A,#N/A,FALSE,"Res Cost"}</definedName>
    <definedName name="supporti" localSheetId="20" hidden="1">{#N/A,#N/A,FALSE,"O&amp;M by processes";#N/A,#N/A,FALSE,"Elec Act vs Bud";#N/A,#N/A,FALSE,"G&amp;A";#N/A,#N/A,FALSE,"BGS";#N/A,#N/A,FALSE,"Res Cost"}</definedName>
    <definedName name="supporti" hidden="1">{#N/A,#N/A,FALSE,"O&amp;M by processes";#N/A,#N/A,FALSE,"Elec Act vs Bud";#N/A,#N/A,FALSE,"G&amp;A";#N/A,#N/A,FALSE,"BGS";#N/A,#N/A,FALSE,"Res Cost"}</definedName>
    <definedName name="SUPPORTING_DATA_TO_UPLOAD">#REF!</definedName>
    <definedName name="SUT" localSheetId="17">#REF!</definedName>
    <definedName name="SUT">#REF!</definedName>
    <definedName name="suz">'[24]BC 2 2005BC'!#REF!</definedName>
    <definedName name="Swap_Amort" localSheetId="9">'[66]Keystone Swap Amort Sched'!$A$1:$F$241</definedName>
    <definedName name="Swap_Amort">'[67]Keystone Swap Amort Sched'!$A$1:$F$241</definedName>
    <definedName name="SWITCH" localSheetId="9">[26]Assump!#REF!</definedName>
    <definedName name="SWITCH" localSheetId="17">[27]Assump!#REF!</definedName>
    <definedName name="SWITCH">[27]Assump!#REF!</definedName>
    <definedName name="Syndeco_Realty" localSheetId="17">#REF!</definedName>
    <definedName name="Syndeco_Realty">#REF!</definedName>
    <definedName name="Syndeco_Realty_YR_2005" localSheetId="17">'[55]Aday IS DECo &amp; Other'!#REF!</definedName>
    <definedName name="Syndeco_Realty_YR_2005">'[55]Aday IS DECo &amp; Other'!#REF!</definedName>
    <definedName name="Syndeco_Realty_YR_2006" localSheetId="17">'[55]Aday IS DECo &amp; Other'!#REF!</definedName>
    <definedName name="Syndeco_Realty_YR_2006">'[55]Aday IS DECo &amp; Other'!#REF!</definedName>
    <definedName name="Syndeco_Realty_YR_2007">'[55]Aday IS DECo &amp; Other'!#REF!</definedName>
    <definedName name="Syndeco_Realty_YR_2008">'[55]Aday IS DECo &amp; Other'!#REF!</definedName>
    <definedName name="Synfuel_Gain__Loss__CPM" localSheetId="17">#REF!</definedName>
    <definedName name="Synfuel_Gain__Loss__CPM">#REF!</definedName>
    <definedName name="sysOpImprov" localSheetId="9">[76]Input!#REF!</definedName>
    <definedName name="sysOpImprov" localSheetId="17">[77]Input!#REF!</definedName>
    <definedName name="sysOpImprov">[77]Input!#REF!</definedName>
    <definedName name="sysOpYears" localSheetId="9">[76]Input!#REF!</definedName>
    <definedName name="sysOpYears" localSheetId="17">[77]Input!#REF!</definedName>
    <definedName name="sysOpYears">[77]Input!#REF!</definedName>
    <definedName name="t_and_d_exp" localSheetId="9">'[58]Input Page'!#REF!</definedName>
    <definedName name="t_and_d_exp">'[59]Input Page'!#REF!</definedName>
    <definedName name="TABLE" localSheetId="17">#REF!</definedName>
    <definedName name="TABLE">#REF!</definedName>
    <definedName name="TABLE_A" localSheetId="17">#REF!</definedName>
    <definedName name="TABLE_A">#REF!</definedName>
    <definedName name="TABLE_A2" localSheetId="17">#REF!</definedName>
    <definedName name="TABLE_A2">#REF!</definedName>
    <definedName name="TABLE_B">#REF!</definedName>
    <definedName name="TABLE4_1">#REF!</definedName>
    <definedName name="TABLE4_2">#REF!</definedName>
    <definedName name="Tacx_Factor" localSheetId="9">[66]Assumptions!$E$52</definedName>
    <definedName name="Tacx_Factor">[67]Assumptions!$E$52</definedName>
    <definedName name="tax_base_on_inc" localSheetId="9">'[58]Input Page'!$E$14</definedName>
    <definedName name="tax_base_on_inc">'[59]Input Page'!$E$14</definedName>
    <definedName name="tax_basis" localSheetId="9">'[58]Input Page'!$E$18</definedName>
    <definedName name="tax_basis">'[59]Input Page'!$E$18</definedName>
    <definedName name="Tax_Credits_CPM" localSheetId="17">#REF!</definedName>
    <definedName name="Tax_Credits_CPM">#REF!</definedName>
    <definedName name="Tax_Rate" localSheetId="17">#REF!</definedName>
    <definedName name="Tax_Rate">#REF!</definedName>
    <definedName name="Tax1997b">#REF!</definedName>
    <definedName name="TAXES" localSheetId="17">#REF!</definedName>
    <definedName name="TAXES">#REF!</definedName>
    <definedName name="Taxrate">'[148]Case study '!$C$28</definedName>
    <definedName name="TAXREMOV" localSheetId="15">#REF!</definedName>
    <definedName name="TAXREMOV" localSheetId="16">#REF!</definedName>
    <definedName name="TAXREMOV" localSheetId="17">#REF!</definedName>
    <definedName name="TAXREMOV">#REF!</definedName>
    <definedName name="TBL1_3" localSheetId="17">#REF!</definedName>
    <definedName name="TBL1_3">#REF!</definedName>
    <definedName name="TBL13_5" localSheetId="17">#REF!</definedName>
    <definedName name="TBL13_5">#REF!</definedName>
    <definedName name="TBL5_7">#REF!</definedName>
    <definedName name="TBL9_11">#REF!</definedName>
    <definedName name="tblActivity_Key">#REF!</definedName>
    <definedName name="tblAssetBldg">#REF!</definedName>
    <definedName name="tblAssetBldgii">#REF!</definedName>
    <definedName name="tblCharts" localSheetId="9">'[16]Macro Tables'!$I$5:$I$16</definedName>
    <definedName name="tblCharts">'[17]Macro Tables'!$I$5:$I$16</definedName>
    <definedName name="tblHelp" localSheetId="9">'[16]Macro Tables'!$N$5:$N$16</definedName>
    <definedName name="tblHelp">'[17]Macro Tables'!$N$5:$N$16</definedName>
    <definedName name="tblReports" localSheetId="9">'[16]Macro Tables'!$B$5:$B$16</definedName>
    <definedName name="tblReports">'[17]Macro Tables'!$B$5:$B$16</definedName>
    <definedName name="tblWorksheets" localSheetId="9">'[16]Macro Tables'!$E$5:$E$16</definedName>
    <definedName name="tblWorksheets">'[17]Macro Tables'!$E$5:$E$16</definedName>
    <definedName name="TDR_ITC">'[41]C. Input'!#REF!</definedName>
    <definedName name="TDR_TD">'[41]C. Input'!#REF!</definedName>
    <definedName name="TDRXS">'[41]C. Input'!$F$234</definedName>
    <definedName name="TDX">'[41]C. Input'!$F$304</definedName>
    <definedName name="TDX_TD">'[41]C. Input'!#REF!</definedName>
    <definedName name="TEFA" localSheetId="17">#REF!</definedName>
    <definedName name="TEFA">#REF!</definedName>
    <definedName name="Temp_Investment___Affiliate" localSheetId="17">#REF!</definedName>
    <definedName name="Temp_Investment___Affiliate">#REF!</definedName>
    <definedName name="TEN">#N/A</definedName>
    <definedName name="TEQ">'[41]C. Input'!$F$277</definedName>
    <definedName name="TEST" localSheetId="21" hidden="1">{#N/A,#N/A,FALSE,"EMPPAY"}</definedName>
    <definedName name="test" localSheetId="9">{"'Metretek HTML'!$A$7:$W$42"}</definedName>
    <definedName name="TEST" localSheetId="15" hidden="1">{#N/A,#N/A,FALSE,"EMPPAY"}</definedName>
    <definedName name="test" localSheetId="16">{"'Metretek HTML'!$A$7:$W$42"}</definedName>
    <definedName name="TEST" localSheetId="14" hidden="1">{#N/A,#N/A,FALSE,"EMPPAY"}</definedName>
    <definedName name="test" localSheetId="17">{"'Metretek HTML'!$A$7:$W$42"}</definedName>
    <definedName name="TEST" localSheetId="19" hidden="1">{#N/A,#N/A,FALSE,"EMPPAY"}</definedName>
    <definedName name="TEST" localSheetId="20" hidden="1">{#N/A,#N/A,FALSE,"EMPPAY"}</definedName>
    <definedName name="test">{"'Metretek HTML'!$A$7:$W$42"}</definedName>
    <definedName name="TEST0">#REF!</definedName>
    <definedName name="TEST1">#REF!</definedName>
    <definedName name="test10" localSheetId="9" hidden="1">{"LBO Summary",#N/A,FALSE,"Summary";"Income Statement",#N/A,FALSE,"Model";"Cash Flow",#N/A,FALSE,"Model";"Balance Sheet",#N/A,FALSE,"Model";"Working Capital",#N/A,FALSE,"Model";"Pro Forma Balance Sheets",#N/A,FALSE,"PFBS";"Debt Balances",#N/A,FALSE,"Model";"Fee Schedules",#N/A,FALSE,"Model"}</definedName>
    <definedName name="test10" localSheetId="17" hidden="1">{"LBO Summary",#N/A,FALSE,"Summary";"Income Statement",#N/A,FALSE,"Model";"Cash Flow",#N/A,FALSE,"Model";"Balance Sheet",#N/A,FALSE,"Model";"Working Capital",#N/A,FALSE,"Model";"Pro Forma Balance Sheets",#N/A,FALSE,"PFBS";"Debt Balances",#N/A,FALSE,"Model";"Fee Schedules",#N/A,FALSE,"Model"}</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localSheetId="9" hidden="1">{"LBO Summary",#N/A,FALSE,"Summary"}</definedName>
    <definedName name="test11" localSheetId="17" hidden="1">{"LBO Summary",#N/A,FALSE,"Summary"}</definedName>
    <definedName name="test11" hidden="1">{"LBO Summary",#N/A,FALSE,"Summary"}</definedName>
    <definedName name="test12" localSheetId="9" hidden="1">{"assumptions",#N/A,FALSE,"Scenario 1";"valuation",#N/A,FALSE,"Scenario 1"}</definedName>
    <definedName name="test12" localSheetId="17" hidden="1">{"assumptions",#N/A,FALSE,"Scenario 1";"valuation",#N/A,FALSE,"Scenario 1"}</definedName>
    <definedName name="test12" hidden="1">{"assumptions",#N/A,FALSE,"Scenario 1";"valuation",#N/A,FALSE,"Scenario 1"}</definedName>
    <definedName name="test13" localSheetId="9" hidden="1">{"LBO Summary",#N/A,FALSE,"Summary"}</definedName>
    <definedName name="test13" localSheetId="17" hidden="1">{"LBO Summary",#N/A,FALSE,"Summary"}</definedName>
    <definedName name="test13" hidden="1">{"LBO Summary",#N/A,FALSE,"Summary"}</definedName>
    <definedName name="test14" localSheetId="9" hidden="1">{"LBO Summary",#N/A,FALSE,"Summary";"Income Statement",#N/A,FALSE,"Model";"Cash Flow",#N/A,FALSE,"Model";"Balance Sheet",#N/A,FALSE,"Model";"Working Capital",#N/A,FALSE,"Model";"Pro Forma Balance Sheets",#N/A,FALSE,"PFBS";"Debt Balances",#N/A,FALSE,"Model";"Fee Schedules",#N/A,FALSE,"Model"}</definedName>
    <definedName name="test14" localSheetId="17" hidden="1">{"LBO Summary",#N/A,FALSE,"Summary";"Income Statement",#N/A,FALSE,"Model";"Cash Flow",#N/A,FALSE,"Model";"Balance Sheet",#N/A,FALSE,"Model";"Working Capital",#N/A,FALSE,"Model";"Pro Forma Balance Sheets",#N/A,FALSE,"PFBS";"Debt Balances",#N/A,FALSE,"Model";"Fee Schedules",#N/A,FALSE,"Model"}</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localSheetId="9" hidden="1">{"LBO Summary",#N/A,FALSE,"Summary";"Income Statement",#N/A,FALSE,"Model";"Cash Flow",#N/A,FALSE,"Model";"Balance Sheet",#N/A,FALSE,"Model";"Working Capital",#N/A,FALSE,"Model";"Pro Forma Balance Sheets",#N/A,FALSE,"PFBS";"Debt Balances",#N/A,FALSE,"Model";"Fee Schedules",#N/A,FALSE,"Model"}</definedName>
    <definedName name="test15" localSheetId="17"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localSheetId="9" hidden="1">{"LBO Summary",#N/A,FALSE,"Summary";"Income Statement",#N/A,FALSE,"Model";"Cash Flow",#N/A,FALSE,"Model";"Balance Sheet",#N/A,FALSE,"Model";"Working Capital",#N/A,FALSE,"Model";"Pro Forma Balance Sheets",#N/A,FALSE,"PFBS";"Debt Balances",#N/A,FALSE,"Model";"Fee Schedules",#N/A,FALSE,"Model"}</definedName>
    <definedName name="test16" localSheetId="17"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2" localSheetId="17">#REF!</definedName>
    <definedName name="TEST2">#REF!</definedName>
    <definedName name="TEST3" localSheetId="17">#REF!</definedName>
    <definedName name="TEST3">#REF!</definedName>
    <definedName name="TEST4">#REF!</definedName>
    <definedName name="TEST5">#REF!</definedName>
    <definedName name="TEST6">#REF!</definedName>
    <definedName name="TEST7">#REF!</definedName>
    <definedName name="TEST8">#REF!</definedName>
    <definedName name="TESTHKEY" localSheetId="9">'[83]190100'!#REF!</definedName>
    <definedName name="TESTHKEY">'[84]190100'!#REF!</definedName>
    <definedName name="TESTKEYS" localSheetId="9">#REF!</definedName>
    <definedName name="TESTKEYS" localSheetId="17">#REF!</definedName>
    <definedName name="TESTKEYS">#REF!</definedName>
    <definedName name="TESTVKEY" localSheetId="17">#REF!</definedName>
    <definedName name="TESTVKEY">#REF!</definedName>
    <definedName name="TEXT" localSheetId="9">{"'Metretek HTML'!$A$7:$W$42"}</definedName>
    <definedName name="TEXT" localSheetId="15">{"'Metretek HTML'!$A$7:$W$42"}</definedName>
    <definedName name="TEXT" localSheetId="16">{"'Metretek HTML'!$A$7:$W$42"}</definedName>
    <definedName name="TEXT" localSheetId="17">{"'Metretek HTML'!$A$7:$W$42"}</definedName>
    <definedName name="TEXT">{"'Metretek HTML'!$A$7:$W$42"}</definedName>
    <definedName name="TextRefCopyRangeCount" hidden="1">1</definedName>
    <definedName name="thousand">1000</definedName>
    <definedName name="THREE">#N/A</definedName>
    <definedName name="TIM" localSheetId="9">[149]Comp!#REF!</definedName>
    <definedName name="TIM">[150]Comp!#REF!</definedName>
    <definedName name="Time" hidden="1">"b1"</definedName>
    <definedName name="TITLE">#REF!</definedName>
    <definedName name="TITLES" localSheetId="17">#REF!</definedName>
    <definedName name="TITLES">#REF!</definedName>
    <definedName name="TKW">'[41]C. Input'!$F$330</definedName>
    <definedName name="TKWS">'[41]C. Input'!#REF!</definedName>
    <definedName name="TL">'[41]C. Input'!$F$178</definedName>
    <definedName name="TL_561">'[41]C. Input'!#REF!</definedName>
    <definedName name="TLR_TST">'[41]A.2 PTP'!$P$91</definedName>
    <definedName name="TMRI" localSheetId="17">#REF!</definedName>
    <definedName name="TMRI">#REF!</definedName>
    <definedName name="Toggle">'[47]Appendix A'!$H$7</definedName>
    <definedName name="TOM">'[41]C. Input'!$F$270</definedName>
    <definedName name="TOM_EAI">'[41]C. Input'!#REF!</definedName>
    <definedName name="TOM_EGSI">'[41]C. Input'!#REF!</definedName>
    <definedName name="TOM_ELI">'[41]C. Input'!#REF!</definedName>
    <definedName name="TOM_EMI">'[41]C. Input'!#REF!</definedName>
    <definedName name="TOM_ENOI">'[41]C. Input'!#REF!</definedName>
    <definedName name="TOM_ICTC">'[41]C. Input'!#REF!</definedName>
    <definedName name="toma" localSheetId="21" hidden="1">{#N/A,#N/A,FALSE,"O&amp;M by processes";#N/A,#N/A,FALSE,"Elec Act vs Bud";#N/A,#N/A,FALSE,"G&amp;A";#N/A,#N/A,FALSE,"BGS";#N/A,#N/A,FALSE,"Res Cost"}</definedName>
    <definedName name="toma" localSheetId="9" hidden="1">{#N/A,#N/A,FALSE,"O&amp;M by processes";#N/A,#N/A,FALSE,"Elec Act vs Bud";#N/A,#N/A,FALSE,"G&amp;A";#N/A,#N/A,FALSE,"BGS";#N/A,#N/A,FALSE,"Res Cost"}</definedName>
    <definedName name="toma" localSheetId="15" hidden="1">{#N/A,#N/A,FALSE,"O&amp;M by processes";#N/A,#N/A,FALSE,"Elec Act vs Bud";#N/A,#N/A,FALSE,"G&amp;A";#N/A,#N/A,FALSE,"BGS";#N/A,#N/A,FALSE,"Res Cost"}</definedName>
    <definedName name="toma" localSheetId="16" hidden="1">{#N/A,#N/A,FALSE,"O&amp;M by processes";#N/A,#N/A,FALSE,"Elec Act vs Bud";#N/A,#N/A,FALSE,"G&amp;A";#N/A,#N/A,FALSE,"BGS";#N/A,#N/A,FALSE,"Res Cost"}</definedName>
    <definedName name="toma" localSheetId="14" hidden="1">{#N/A,#N/A,FALSE,"O&amp;M by processes";#N/A,#N/A,FALSE,"Elec Act vs Bud";#N/A,#N/A,FALSE,"G&amp;A";#N/A,#N/A,FALSE,"BGS";#N/A,#N/A,FALSE,"Res Cost"}</definedName>
    <definedName name="toma" localSheetId="17" hidden="1">{#N/A,#N/A,FALSE,"O&amp;M by processes";#N/A,#N/A,FALSE,"Elec Act vs Bud";#N/A,#N/A,FALSE,"G&amp;A";#N/A,#N/A,FALSE,"BGS";#N/A,#N/A,FALSE,"Res Cost"}</definedName>
    <definedName name="toma" localSheetId="19" hidden="1">{#N/A,#N/A,FALSE,"O&amp;M by processes";#N/A,#N/A,FALSE,"Elec Act vs Bud";#N/A,#N/A,FALSE,"G&amp;A";#N/A,#N/A,FALSE,"BGS";#N/A,#N/A,FALSE,"Res Cost"}</definedName>
    <definedName name="toma" localSheetId="20" hidden="1">{#N/A,#N/A,FALSE,"O&amp;M by processes";#N/A,#N/A,FALSE,"Elec Act vs Bud";#N/A,#N/A,FALSE,"G&amp;A";#N/A,#N/A,FALSE,"BGS";#N/A,#N/A,FALSE,"Res Cost"}</definedName>
    <definedName name="toma" hidden="1">{#N/A,#N/A,FALSE,"O&amp;M by processes";#N/A,#N/A,FALSE,"Elec Act vs Bud";#N/A,#N/A,FALSE,"G&amp;A";#N/A,#N/A,FALSE,"BGS";#N/A,#N/A,FALSE,"Res Cost"}</definedName>
    <definedName name="tomb" localSheetId="21" hidden="1">{#N/A,#N/A,FALSE,"O&amp;M by processes";#N/A,#N/A,FALSE,"Elec Act vs Bud";#N/A,#N/A,FALSE,"G&amp;A";#N/A,#N/A,FALSE,"BGS";#N/A,#N/A,FALSE,"Res Cost"}</definedName>
    <definedName name="tomb" localSheetId="9" hidden="1">{#N/A,#N/A,FALSE,"O&amp;M by processes";#N/A,#N/A,FALSE,"Elec Act vs Bud";#N/A,#N/A,FALSE,"G&amp;A";#N/A,#N/A,FALSE,"BGS";#N/A,#N/A,FALSE,"Res Cost"}</definedName>
    <definedName name="tomb" localSheetId="15" hidden="1">{#N/A,#N/A,FALSE,"O&amp;M by processes";#N/A,#N/A,FALSE,"Elec Act vs Bud";#N/A,#N/A,FALSE,"G&amp;A";#N/A,#N/A,FALSE,"BGS";#N/A,#N/A,FALSE,"Res Cost"}</definedName>
    <definedName name="tomb" localSheetId="16" hidden="1">{#N/A,#N/A,FALSE,"O&amp;M by processes";#N/A,#N/A,FALSE,"Elec Act vs Bud";#N/A,#N/A,FALSE,"G&amp;A";#N/A,#N/A,FALSE,"BGS";#N/A,#N/A,FALSE,"Res Cost"}</definedName>
    <definedName name="tomb" localSheetId="14" hidden="1">{#N/A,#N/A,FALSE,"O&amp;M by processes";#N/A,#N/A,FALSE,"Elec Act vs Bud";#N/A,#N/A,FALSE,"G&amp;A";#N/A,#N/A,FALSE,"BGS";#N/A,#N/A,FALSE,"Res Cost"}</definedName>
    <definedName name="tomb" localSheetId="17" hidden="1">{#N/A,#N/A,FALSE,"O&amp;M by processes";#N/A,#N/A,FALSE,"Elec Act vs Bud";#N/A,#N/A,FALSE,"G&amp;A";#N/A,#N/A,FALSE,"BGS";#N/A,#N/A,FALSE,"Res Cost"}</definedName>
    <definedName name="tomb" localSheetId="19" hidden="1">{#N/A,#N/A,FALSE,"O&amp;M by processes";#N/A,#N/A,FALSE,"Elec Act vs Bud";#N/A,#N/A,FALSE,"G&amp;A";#N/A,#N/A,FALSE,"BGS";#N/A,#N/A,FALSE,"Res Cost"}</definedName>
    <definedName name="tomb" localSheetId="20" hidden="1">{#N/A,#N/A,FALSE,"O&amp;M by processes";#N/A,#N/A,FALSE,"Elec Act vs Bud";#N/A,#N/A,FALSE,"G&amp;A";#N/A,#N/A,FALSE,"BGS";#N/A,#N/A,FALSE,"Res Cost"}</definedName>
    <definedName name="tomb" hidden="1">{#N/A,#N/A,FALSE,"O&amp;M by processes";#N/A,#N/A,FALSE,"Elec Act vs Bud";#N/A,#N/A,FALSE,"G&amp;A";#N/A,#N/A,FALSE,"BGS";#N/A,#N/A,FALSE,"Res Cost"}</definedName>
    <definedName name="tomc" localSheetId="21" hidden="1">{#N/A,#N/A,FALSE,"O&amp;M by processes";#N/A,#N/A,FALSE,"Elec Act vs Bud";#N/A,#N/A,FALSE,"G&amp;A";#N/A,#N/A,FALSE,"BGS";#N/A,#N/A,FALSE,"Res Cost"}</definedName>
    <definedName name="tomc" localSheetId="9" hidden="1">{#N/A,#N/A,FALSE,"O&amp;M by processes";#N/A,#N/A,FALSE,"Elec Act vs Bud";#N/A,#N/A,FALSE,"G&amp;A";#N/A,#N/A,FALSE,"BGS";#N/A,#N/A,FALSE,"Res Cost"}</definedName>
    <definedName name="tomc" localSheetId="15" hidden="1">{#N/A,#N/A,FALSE,"O&amp;M by processes";#N/A,#N/A,FALSE,"Elec Act vs Bud";#N/A,#N/A,FALSE,"G&amp;A";#N/A,#N/A,FALSE,"BGS";#N/A,#N/A,FALSE,"Res Cost"}</definedName>
    <definedName name="tomc" localSheetId="16" hidden="1">{#N/A,#N/A,FALSE,"O&amp;M by processes";#N/A,#N/A,FALSE,"Elec Act vs Bud";#N/A,#N/A,FALSE,"G&amp;A";#N/A,#N/A,FALSE,"BGS";#N/A,#N/A,FALSE,"Res Cost"}</definedName>
    <definedName name="tomc" localSheetId="14" hidden="1">{#N/A,#N/A,FALSE,"O&amp;M by processes";#N/A,#N/A,FALSE,"Elec Act vs Bud";#N/A,#N/A,FALSE,"G&amp;A";#N/A,#N/A,FALSE,"BGS";#N/A,#N/A,FALSE,"Res Cost"}</definedName>
    <definedName name="tomc" localSheetId="17" hidden="1">{#N/A,#N/A,FALSE,"O&amp;M by processes";#N/A,#N/A,FALSE,"Elec Act vs Bud";#N/A,#N/A,FALSE,"G&amp;A";#N/A,#N/A,FALSE,"BGS";#N/A,#N/A,FALSE,"Res Cost"}</definedName>
    <definedName name="tomc" localSheetId="19" hidden="1">{#N/A,#N/A,FALSE,"O&amp;M by processes";#N/A,#N/A,FALSE,"Elec Act vs Bud";#N/A,#N/A,FALSE,"G&amp;A";#N/A,#N/A,FALSE,"BGS";#N/A,#N/A,FALSE,"Res Cost"}</definedName>
    <definedName name="tomc" localSheetId="20" hidden="1">{#N/A,#N/A,FALSE,"O&amp;M by processes";#N/A,#N/A,FALSE,"Elec Act vs Bud";#N/A,#N/A,FALSE,"G&amp;A";#N/A,#N/A,FALSE,"BGS";#N/A,#N/A,FALSE,"Res Cost"}</definedName>
    <definedName name="tomc" hidden="1">{#N/A,#N/A,FALSE,"O&amp;M by processes";#N/A,#N/A,FALSE,"Elec Act vs Bud";#N/A,#N/A,FALSE,"G&amp;A";#N/A,#N/A,FALSE,"BGS";#N/A,#N/A,FALSE,"Res Cost"}</definedName>
    <definedName name="tomd" localSheetId="21" hidden="1">{#N/A,#N/A,FALSE,"O&amp;M by processes";#N/A,#N/A,FALSE,"Elec Act vs Bud";#N/A,#N/A,FALSE,"G&amp;A";#N/A,#N/A,FALSE,"BGS";#N/A,#N/A,FALSE,"Res Cost"}</definedName>
    <definedName name="tomd" localSheetId="9" hidden="1">{#N/A,#N/A,FALSE,"O&amp;M by processes";#N/A,#N/A,FALSE,"Elec Act vs Bud";#N/A,#N/A,FALSE,"G&amp;A";#N/A,#N/A,FALSE,"BGS";#N/A,#N/A,FALSE,"Res Cost"}</definedName>
    <definedName name="tomd" localSheetId="15" hidden="1">{#N/A,#N/A,FALSE,"O&amp;M by processes";#N/A,#N/A,FALSE,"Elec Act vs Bud";#N/A,#N/A,FALSE,"G&amp;A";#N/A,#N/A,FALSE,"BGS";#N/A,#N/A,FALSE,"Res Cost"}</definedName>
    <definedName name="tomd" localSheetId="16" hidden="1">{#N/A,#N/A,FALSE,"O&amp;M by processes";#N/A,#N/A,FALSE,"Elec Act vs Bud";#N/A,#N/A,FALSE,"G&amp;A";#N/A,#N/A,FALSE,"BGS";#N/A,#N/A,FALSE,"Res Cost"}</definedName>
    <definedName name="tomd" localSheetId="14" hidden="1">{#N/A,#N/A,FALSE,"O&amp;M by processes";#N/A,#N/A,FALSE,"Elec Act vs Bud";#N/A,#N/A,FALSE,"G&amp;A";#N/A,#N/A,FALSE,"BGS";#N/A,#N/A,FALSE,"Res Cost"}</definedName>
    <definedName name="tomd" localSheetId="17" hidden="1">{#N/A,#N/A,FALSE,"O&amp;M by processes";#N/A,#N/A,FALSE,"Elec Act vs Bud";#N/A,#N/A,FALSE,"G&amp;A";#N/A,#N/A,FALSE,"BGS";#N/A,#N/A,FALSE,"Res Cost"}</definedName>
    <definedName name="tomd" localSheetId="19" hidden="1">{#N/A,#N/A,FALSE,"O&amp;M by processes";#N/A,#N/A,FALSE,"Elec Act vs Bud";#N/A,#N/A,FALSE,"G&amp;A";#N/A,#N/A,FALSE,"BGS";#N/A,#N/A,FALSE,"Res Cost"}</definedName>
    <definedName name="tomd" localSheetId="20" hidden="1">{#N/A,#N/A,FALSE,"O&amp;M by processes";#N/A,#N/A,FALSE,"Elec Act vs Bud";#N/A,#N/A,FALSE,"G&amp;A";#N/A,#N/A,FALSE,"BGS";#N/A,#N/A,FALSE,"Res Cost"}</definedName>
    <definedName name="tomd" hidden="1">{#N/A,#N/A,FALSE,"O&amp;M by processes";#N/A,#N/A,FALSE,"Elec Act vs Bud";#N/A,#N/A,FALSE,"G&amp;A";#N/A,#N/A,FALSE,"BGS";#N/A,#N/A,FALSE,"Res Cost"}</definedName>
    <definedName name="tomx" localSheetId="21" hidden="1">{#N/A,#N/A,FALSE,"O&amp;M by processes";#N/A,#N/A,FALSE,"Elec Act vs Bud";#N/A,#N/A,FALSE,"G&amp;A";#N/A,#N/A,FALSE,"BGS";#N/A,#N/A,FALSE,"Res Cost"}</definedName>
    <definedName name="tomx" localSheetId="9" hidden="1">{#N/A,#N/A,FALSE,"O&amp;M by processes";#N/A,#N/A,FALSE,"Elec Act vs Bud";#N/A,#N/A,FALSE,"G&amp;A";#N/A,#N/A,FALSE,"BGS";#N/A,#N/A,FALSE,"Res Cost"}</definedName>
    <definedName name="tomx" localSheetId="15" hidden="1">{#N/A,#N/A,FALSE,"O&amp;M by processes";#N/A,#N/A,FALSE,"Elec Act vs Bud";#N/A,#N/A,FALSE,"G&amp;A";#N/A,#N/A,FALSE,"BGS";#N/A,#N/A,FALSE,"Res Cost"}</definedName>
    <definedName name="tomx" localSheetId="16" hidden="1">{#N/A,#N/A,FALSE,"O&amp;M by processes";#N/A,#N/A,FALSE,"Elec Act vs Bud";#N/A,#N/A,FALSE,"G&amp;A";#N/A,#N/A,FALSE,"BGS";#N/A,#N/A,FALSE,"Res Cost"}</definedName>
    <definedName name="tomx" localSheetId="14" hidden="1">{#N/A,#N/A,FALSE,"O&amp;M by processes";#N/A,#N/A,FALSE,"Elec Act vs Bud";#N/A,#N/A,FALSE,"G&amp;A";#N/A,#N/A,FALSE,"BGS";#N/A,#N/A,FALSE,"Res Cost"}</definedName>
    <definedName name="tomx" localSheetId="17" hidden="1">{#N/A,#N/A,FALSE,"O&amp;M by processes";#N/A,#N/A,FALSE,"Elec Act vs Bud";#N/A,#N/A,FALSE,"G&amp;A";#N/A,#N/A,FALSE,"BGS";#N/A,#N/A,FALSE,"Res Cost"}</definedName>
    <definedName name="tomx" localSheetId="19" hidden="1">{#N/A,#N/A,FALSE,"O&amp;M by processes";#N/A,#N/A,FALSE,"Elec Act vs Bud";#N/A,#N/A,FALSE,"G&amp;A";#N/A,#N/A,FALSE,"BGS";#N/A,#N/A,FALSE,"Res Cost"}</definedName>
    <definedName name="tomx" localSheetId="20" hidden="1">{#N/A,#N/A,FALSE,"O&amp;M by processes";#N/A,#N/A,FALSE,"Elec Act vs Bud";#N/A,#N/A,FALSE,"G&amp;A";#N/A,#N/A,FALSE,"BGS";#N/A,#N/A,FALSE,"Res Cost"}</definedName>
    <definedName name="tomx" hidden="1">{#N/A,#N/A,FALSE,"O&amp;M by processes";#N/A,#N/A,FALSE,"Elec Act vs Bud";#N/A,#N/A,FALSE,"G&amp;A";#N/A,#N/A,FALSE,"BGS";#N/A,#N/A,FALSE,"Res Cost"}</definedName>
    <definedName name="tomy" localSheetId="21" hidden="1">{#N/A,#N/A,FALSE,"O&amp;M by processes";#N/A,#N/A,FALSE,"Elec Act vs Bud";#N/A,#N/A,FALSE,"G&amp;A";#N/A,#N/A,FALSE,"BGS";#N/A,#N/A,FALSE,"Res Cost"}</definedName>
    <definedName name="tomy" localSheetId="9" hidden="1">{#N/A,#N/A,FALSE,"O&amp;M by processes";#N/A,#N/A,FALSE,"Elec Act vs Bud";#N/A,#N/A,FALSE,"G&amp;A";#N/A,#N/A,FALSE,"BGS";#N/A,#N/A,FALSE,"Res Cost"}</definedName>
    <definedName name="tomy" localSheetId="15" hidden="1">{#N/A,#N/A,FALSE,"O&amp;M by processes";#N/A,#N/A,FALSE,"Elec Act vs Bud";#N/A,#N/A,FALSE,"G&amp;A";#N/A,#N/A,FALSE,"BGS";#N/A,#N/A,FALSE,"Res Cost"}</definedName>
    <definedName name="tomy" localSheetId="16" hidden="1">{#N/A,#N/A,FALSE,"O&amp;M by processes";#N/A,#N/A,FALSE,"Elec Act vs Bud";#N/A,#N/A,FALSE,"G&amp;A";#N/A,#N/A,FALSE,"BGS";#N/A,#N/A,FALSE,"Res Cost"}</definedName>
    <definedName name="tomy" localSheetId="14" hidden="1">{#N/A,#N/A,FALSE,"O&amp;M by processes";#N/A,#N/A,FALSE,"Elec Act vs Bud";#N/A,#N/A,FALSE,"G&amp;A";#N/A,#N/A,FALSE,"BGS";#N/A,#N/A,FALSE,"Res Cost"}</definedName>
    <definedName name="tomy" localSheetId="17" hidden="1">{#N/A,#N/A,FALSE,"O&amp;M by processes";#N/A,#N/A,FALSE,"Elec Act vs Bud";#N/A,#N/A,FALSE,"G&amp;A";#N/A,#N/A,FALSE,"BGS";#N/A,#N/A,FALSE,"Res Cost"}</definedName>
    <definedName name="tomy" localSheetId="19" hidden="1">{#N/A,#N/A,FALSE,"O&amp;M by processes";#N/A,#N/A,FALSE,"Elec Act vs Bud";#N/A,#N/A,FALSE,"G&amp;A";#N/A,#N/A,FALSE,"BGS";#N/A,#N/A,FALSE,"Res Cost"}</definedName>
    <definedName name="tomy" localSheetId="20" hidden="1">{#N/A,#N/A,FALSE,"O&amp;M by processes";#N/A,#N/A,FALSE,"Elec Act vs Bud";#N/A,#N/A,FALSE,"G&amp;A";#N/A,#N/A,FALSE,"BGS";#N/A,#N/A,FALSE,"Res Cost"}</definedName>
    <definedName name="tomy" hidden="1">{#N/A,#N/A,FALSE,"O&amp;M by processes";#N/A,#N/A,FALSE,"Elec Act vs Bud";#N/A,#N/A,FALSE,"G&amp;A";#N/A,#N/A,FALSE,"BGS";#N/A,#N/A,FALSE,"Res Cost"}</definedName>
    <definedName name="tomz" localSheetId="21" hidden="1">{#N/A,#N/A,FALSE,"O&amp;M by processes";#N/A,#N/A,FALSE,"Elec Act vs Bud";#N/A,#N/A,FALSE,"G&amp;A";#N/A,#N/A,FALSE,"BGS";#N/A,#N/A,FALSE,"Res Cost"}</definedName>
    <definedName name="tomz" localSheetId="9" hidden="1">{#N/A,#N/A,FALSE,"O&amp;M by processes";#N/A,#N/A,FALSE,"Elec Act vs Bud";#N/A,#N/A,FALSE,"G&amp;A";#N/A,#N/A,FALSE,"BGS";#N/A,#N/A,FALSE,"Res Cost"}</definedName>
    <definedName name="tomz" localSheetId="15" hidden="1">{#N/A,#N/A,FALSE,"O&amp;M by processes";#N/A,#N/A,FALSE,"Elec Act vs Bud";#N/A,#N/A,FALSE,"G&amp;A";#N/A,#N/A,FALSE,"BGS";#N/A,#N/A,FALSE,"Res Cost"}</definedName>
    <definedName name="tomz" localSheetId="16" hidden="1">{#N/A,#N/A,FALSE,"O&amp;M by processes";#N/A,#N/A,FALSE,"Elec Act vs Bud";#N/A,#N/A,FALSE,"G&amp;A";#N/A,#N/A,FALSE,"BGS";#N/A,#N/A,FALSE,"Res Cost"}</definedName>
    <definedName name="tomz" localSheetId="14" hidden="1">{#N/A,#N/A,FALSE,"O&amp;M by processes";#N/A,#N/A,FALSE,"Elec Act vs Bud";#N/A,#N/A,FALSE,"G&amp;A";#N/A,#N/A,FALSE,"BGS";#N/A,#N/A,FALSE,"Res Cost"}</definedName>
    <definedName name="tomz" localSheetId="17" hidden="1">{#N/A,#N/A,FALSE,"O&amp;M by processes";#N/A,#N/A,FALSE,"Elec Act vs Bud";#N/A,#N/A,FALSE,"G&amp;A";#N/A,#N/A,FALSE,"BGS";#N/A,#N/A,FALSE,"Res Cost"}</definedName>
    <definedName name="tomz" localSheetId="19" hidden="1">{#N/A,#N/A,FALSE,"O&amp;M by processes";#N/A,#N/A,FALSE,"Elec Act vs Bud";#N/A,#N/A,FALSE,"G&amp;A";#N/A,#N/A,FALSE,"BGS";#N/A,#N/A,FALSE,"Res Cost"}</definedName>
    <definedName name="tomz" localSheetId="20" hidden="1">{#N/A,#N/A,FALSE,"O&amp;M by processes";#N/A,#N/A,FALSE,"Elec Act vs Bud";#N/A,#N/A,FALSE,"G&amp;A";#N/A,#N/A,FALSE,"BGS";#N/A,#N/A,FALSE,"Res Cost"}</definedName>
    <definedName name="tomz" hidden="1">{#N/A,#N/A,FALSE,"O&amp;M by processes";#N/A,#N/A,FALSE,"Elec Act vs Bud";#N/A,#N/A,FALSE,"G&amp;A";#N/A,#N/A,FALSE,"BGS";#N/A,#N/A,FALSE,"Res Cost"}</definedName>
    <definedName name="toppage">#REF!</definedName>
    <definedName name="TOT">#REF!</definedName>
    <definedName name="tot_ded" localSheetId="9">'[58]Input Page'!$E$12</definedName>
    <definedName name="tot_ded">'[59]Input Page'!$E$12</definedName>
    <definedName name="total" localSheetId="17">#REF!</definedName>
    <definedName name="total">#REF!</definedName>
    <definedName name="Total_Assets" localSheetId="17">#REF!</definedName>
    <definedName name="Total_Assets">#REF!</definedName>
    <definedName name="Total_Assets_CPM" localSheetId="17">#REF!</definedName>
    <definedName name="Total_Assets_CPM">#REF!</definedName>
    <definedName name="Total_Capitalization">#REF!</definedName>
    <definedName name="Total_Capitalization_CPM">#REF!</definedName>
    <definedName name="Total_Current_Assets">#REF!</definedName>
    <definedName name="Total_Current_Liabilities">#REF!</definedName>
    <definedName name="TOTAL_CUSTOMERS">#REF!</definedName>
    <definedName name="Total_Deferred_Liabilities">#REF!</definedName>
    <definedName name="Total_Income_Taxes">#REF!</definedName>
    <definedName name="Total_Infusion__Dividend__per_Cash_Flow">#REF!</definedName>
    <definedName name="Total_Interest_Expense_and_Other">#REF!</definedName>
    <definedName name="Total_Investments">#REF!</definedName>
    <definedName name="Total_Liabilities___Shareholder_s_Equity">#REF!</definedName>
    <definedName name="Total_Liabilities_and_Equity">#REF!</definedName>
    <definedName name="Total_Liabilities_and_Equity_CPM">#REF!</definedName>
    <definedName name="Total_Liabilities_CPM">#REF!</definedName>
    <definedName name="TOTAL_LINES">#REF!</definedName>
    <definedName name="Total_Long_Term_Capitalization">#REF!</definedName>
    <definedName name="Total_Long_Term_Debt">#REF!</definedName>
    <definedName name="Total_Long_Term_Liabilities">#REF!</definedName>
    <definedName name="Total_LT___ST_Debt_CPM">#REF!</definedName>
    <definedName name="Total_LT_and_ST_Debt_incl._Current_and_Interco.">#REF!</definedName>
    <definedName name="total_mixed" localSheetId="9">'[58]Input Page'!#REF!</definedName>
    <definedName name="total_mixed">'[59]Input Page'!#REF!</definedName>
    <definedName name="Total_Non_Utility_Expenditures" localSheetId="17">#REF!</definedName>
    <definedName name="Total_Non_Utility_Expenditures">#REF!</definedName>
    <definedName name="Total_Operating_Revenues" localSheetId="17">#REF!</definedName>
    <definedName name="Total_Operating_Revenues">#REF!</definedName>
    <definedName name="Total_Other_Assets" localSheetId="17">#REF!</definedName>
    <definedName name="Total_Other_Assets">#REF!</definedName>
    <definedName name="Total_Property_and_Equipment__net">#REF!</definedName>
    <definedName name="Total_Shareholder_s_Equity">#REF!</definedName>
    <definedName name="Total_Utility_Expenditures">#REF!</definedName>
    <definedName name="Total_Utility_Plant_Direct">#REF!</definedName>
    <definedName name="total100">#REF!</definedName>
    <definedName name="total101">#REF!</definedName>
    <definedName name="total102">#REF!</definedName>
    <definedName name="total103">#REF!</definedName>
    <definedName name="total84" localSheetId="9">'[16]QRE''s'!$D$96</definedName>
    <definedName name="total84">'[17]QRE''s'!$D$96</definedName>
    <definedName name="total85" localSheetId="9">'[16]QRE''s'!$E$96</definedName>
    <definedName name="total85">'[17]QRE''s'!$E$96</definedName>
    <definedName name="total86" localSheetId="9">'[16]QRE''s'!$F$96</definedName>
    <definedName name="total86">'[17]QRE''s'!$F$96</definedName>
    <definedName name="total87" localSheetId="9">'[16]QRE''s'!$G$96</definedName>
    <definedName name="total87">'[17]QRE''s'!$G$96</definedName>
    <definedName name="total88" localSheetId="9">'[16]QRE''s'!$H$96</definedName>
    <definedName name="total88">'[17]QRE''s'!$H$96</definedName>
    <definedName name="total89" localSheetId="9">'[16]QRE''s'!$I$96</definedName>
    <definedName name="total89">'[17]QRE''s'!$I$96</definedName>
    <definedName name="total90" localSheetId="9">'[16]QRE''s'!$J$96</definedName>
    <definedName name="total90">'[17]QRE''s'!$J$96</definedName>
    <definedName name="total91" localSheetId="9">'[16]QRE''s'!$K$96</definedName>
    <definedName name="total91">'[17]QRE''s'!$K$96</definedName>
    <definedName name="total92" localSheetId="9">'[16]QRE''s'!$L$96</definedName>
    <definedName name="total92">'[17]QRE''s'!$L$96</definedName>
    <definedName name="total93" localSheetId="9">'[16]QRE''s'!$M$96</definedName>
    <definedName name="total93">'[17]QRE''s'!$M$96</definedName>
    <definedName name="total94" localSheetId="9">'[16]QRE''s'!$N$96</definedName>
    <definedName name="total94">'[17]QRE''s'!$N$96</definedName>
    <definedName name="total95" localSheetId="9">'[16]QRE''s'!$O$96</definedName>
    <definedName name="total95">'[17]QRE''s'!$O$96</definedName>
    <definedName name="total96" localSheetId="9">'[16]QRE''s'!$P$96</definedName>
    <definedName name="total96">'[17]QRE''s'!$P$96</definedName>
    <definedName name="total97" localSheetId="9">'[16]QRE''s'!$Q$96</definedName>
    <definedName name="total97">'[17]QRE''s'!$Q$96</definedName>
    <definedName name="total98" localSheetId="9">'[16]QRE''s'!$R$96</definedName>
    <definedName name="total98">'[17]QRE''s'!$R$96</definedName>
    <definedName name="total99" localSheetId="17">#REF!</definedName>
    <definedName name="total99">#REF!</definedName>
    <definedName name="TOTALACT" localSheetId="9">'[3]Curr adj - depn basis diff'!#REF!</definedName>
    <definedName name="TOTALACT" localSheetId="17">'[4]Curr adj - depn basis diff'!#REF!</definedName>
    <definedName name="TOTALACT">'[4]Curr adj - depn basis diff'!#REF!</definedName>
    <definedName name="TotalAssets" localSheetId="17">#REF!</definedName>
    <definedName name="TotalAssets">#REF!</definedName>
    <definedName name="TotalCapitalization" localSheetId="17">#REF!</definedName>
    <definedName name="TotalCapitalization">#REF!</definedName>
    <definedName name="TotalCapLiab" localSheetId="17">#REF!</definedName>
    <definedName name="TotalCapLiab">#REF!</definedName>
    <definedName name="TotalCurrentAssets">#REF!</definedName>
    <definedName name="TotalCurrentLiabilities">#REF!</definedName>
    <definedName name="TotalDeferredCredits">#REF!</definedName>
    <definedName name="TotalDeferredDebits">#REF!</definedName>
    <definedName name="TotalLiabilities">#REF!</definedName>
    <definedName name="TotalStockholdersEquity">#REF!</definedName>
    <definedName name="TP" localSheetId="9">'[151]MISO Cover'!$I$193</definedName>
    <definedName name="TP">'[152]MISO Cover'!$I$193</definedName>
    <definedName name="TP_Footer_Path" localSheetId="21" hidden="1">"S:\74639\03RET\(417) 2004 Cost Projection\"</definedName>
    <definedName name="TP_Footer_Path" localSheetId="15" hidden="1">"S:\74639\03RET\(417) 2004 Cost Projection\"</definedName>
    <definedName name="TP_Footer_Path" localSheetId="14" hidden="1">"S:\74639\03RET\(417) 2004 Cost Projection\"</definedName>
    <definedName name="TP_Footer_Path" localSheetId="19" hidden="1">"S:\74639\03RET\(417) 2004 Cost Projection\"</definedName>
    <definedName name="TP_Footer_Path" localSheetId="20" hidden="1">"S:\74639\03RET\(417) 2004 Cost Projection\"</definedName>
    <definedName name="TP_Footer_Path">"S:\04291\05ret\othsys\team\disclosure\"</definedName>
    <definedName name="TP_Footer_Path1" hidden="1">"S:\74639\03RET\(852) Pension Val - OOS\Contribution Allocations\"</definedName>
    <definedName name="TP_Footer_User" localSheetId="21" hidden="1">"Mary Lou Barrios"</definedName>
    <definedName name="TP_Footer_User" localSheetId="15" hidden="1">"Mary Lou Barrios"</definedName>
    <definedName name="TP_Footer_User" localSheetId="14" hidden="1">"Mary Lou Barrios"</definedName>
    <definedName name="TP_Footer_User" localSheetId="19" hidden="1">"Mary Lou Barrios"</definedName>
    <definedName name="TP_Footer_User" localSheetId="20" hidden="1">"Mary Lou Barrios"</definedName>
    <definedName name="TP_Footer_User">"Amy Conoscenti"</definedName>
    <definedName name="TP_Footer_Version">"v3.00"</definedName>
    <definedName name="TPLT">'[41]C. Input'!$F$161</definedName>
    <definedName name="TPLT_ITC">'[41]C. Input'!#REF!</definedName>
    <definedName name="TPLTXS">'[41]C. Input'!$F$164</definedName>
    <definedName name="TPR_TST">'[41]A.2 PTP'!$P$75</definedName>
    <definedName name="Trading___Mkting_Growth_YR_2003" localSheetId="17">#REF!</definedName>
    <definedName name="Trading___Mkting_Growth_YR_2003">#REF!</definedName>
    <definedName name="Trading___Mkting_Growth_YR_2004" localSheetId="17">#REF!</definedName>
    <definedName name="Trading___Mkting_Growth_YR_2004">#REF!</definedName>
    <definedName name="Trading___Mkting_Growth_YR_2005" localSheetId="17">#REF!</definedName>
    <definedName name="Trading___Mkting_Growth_YR_2005">#REF!</definedName>
    <definedName name="Trading___Mkting_Growth_YR_2006">#REF!</definedName>
    <definedName name="Trading___Mkting_Growth_YR_2007">#REF!</definedName>
    <definedName name="Trading___Mkting_Growth_YR_2008">#REF!</definedName>
    <definedName name="trandis">#REF!</definedName>
    <definedName name="trandiscolumn">#REF!</definedName>
    <definedName name="TRB">'[41]A.2 PTP'!$P$165</definedName>
    <definedName name="TREV">'[41]C. Input'!$F$287</definedName>
    <definedName name="True_up">'[47]Appendix A'!$H$6</definedName>
    <definedName name="Trueup" localSheetId="9">[35]December!#REF!</definedName>
    <definedName name="Trueup" localSheetId="17">[36]December!#REF!</definedName>
    <definedName name="Trueup">[36]December!#REF!</definedName>
    <definedName name="TRWP_43" localSheetId="17">#REF!</definedName>
    <definedName name="TRWP_43">#REF!</definedName>
    <definedName name="TRWP16" localSheetId="17">#REF!</definedName>
    <definedName name="TRWP16">#REF!</definedName>
    <definedName name="tsgsf">"467GDHUY063FE1Q3S2Y9KSMQ8"</definedName>
    <definedName name="TWELVE">#N/A</definedName>
    <definedName name="TWO">#N/A</definedName>
    <definedName name="TX">'[41]A.2 PTP'!$P$31</definedName>
    <definedName name="TXO">'[41]C. Input'!$F$215</definedName>
    <definedName name="TXP_TST">'[41]A.2 PTP'!$P$212</definedName>
    <definedName name="TYE">#N/A</definedName>
    <definedName name="TYE_1">#N/A</definedName>
    <definedName name="TYPETextLen">#REF!</definedName>
    <definedName name="Typist" hidden="1">"b1"</definedName>
    <definedName name="tyty" localSheetId="21" hidden="1">{#N/A,#N/A,FALSE,"Monthly SAIFI";#N/A,#N/A,FALSE,"Yearly SAIFI";#N/A,#N/A,FALSE,"Monthly CAIDI";#N/A,#N/A,FALSE,"Yearly CAIDI";#N/A,#N/A,FALSE,"Monthly SAIDI";#N/A,#N/A,FALSE,"Yearly SAIDI";#N/A,#N/A,FALSE,"Monthly MAIFI";#N/A,#N/A,FALSE,"Yearly MAIFI";#N/A,#N/A,FALSE,"Monthly Cust &gt;=4 Int"}</definedName>
    <definedName name="tyty" localSheetId="9" hidden="1">{#N/A,#N/A,FALSE,"Monthly SAIFI";#N/A,#N/A,FALSE,"Yearly SAIFI";#N/A,#N/A,FALSE,"Monthly CAIDI";#N/A,#N/A,FALSE,"Yearly CAIDI";#N/A,#N/A,FALSE,"Monthly SAIDI";#N/A,#N/A,FALSE,"Yearly SAIDI";#N/A,#N/A,FALSE,"Monthly MAIFI";#N/A,#N/A,FALSE,"Yearly MAIFI";#N/A,#N/A,FALSE,"Monthly Cust &gt;=4 Int"}</definedName>
    <definedName name="tyty" localSheetId="15" hidden="1">{#N/A,#N/A,FALSE,"Monthly SAIFI";#N/A,#N/A,FALSE,"Yearly SAIFI";#N/A,#N/A,FALSE,"Monthly CAIDI";#N/A,#N/A,FALSE,"Yearly CAIDI";#N/A,#N/A,FALSE,"Monthly SAIDI";#N/A,#N/A,FALSE,"Yearly SAIDI";#N/A,#N/A,FALSE,"Monthly MAIFI";#N/A,#N/A,FALSE,"Yearly MAIFI";#N/A,#N/A,FALSE,"Monthly Cust &gt;=4 Int"}</definedName>
    <definedName name="tyty" localSheetId="16" hidden="1">{#N/A,#N/A,FALSE,"Monthly SAIFI";#N/A,#N/A,FALSE,"Yearly SAIFI";#N/A,#N/A,FALSE,"Monthly CAIDI";#N/A,#N/A,FALSE,"Yearly CAIDI";#N/A,#N/A,FALSE,"Monthly SAIDI";#N/A,#N/A,FALSE,"Yearly SAIDI";#N/A,#N/A,FALSE,"Monthly MAIFI";#N/A,#N/A,FALSE,"Yearly MAIFI";#N/A,#N/A,FALSE,"Monthly Cust &gt;=4 Int"}</definedName>
    <definedName name="tyty" localSheetId="14" hidden="1">{#N/A,#N/A,FALSE,"Monthly SAIFI";#N/A,#N/A,FALSE,"Yearly SAIFI";#N/A,#N/A,FALSE,"Monthly CAIDI";#N/A,#N/A,FALSE,"Yearly CAIDI";#N/A,#N/A,FALSE,"Monthly SAIDI";#N/A,#N/A,FALSE,"Yearly SAIDI";#N/A,#N/A,FALSE,"Monthly MAIFI";#N/A,#N/A,FALSE,"Yearly MAIFI";#N/A,#N/A,FALSE,"Monthly Cust &gt;=4 Int"}</definedName>
    <definedName name="tyty" localSheetId="17" hidden="1">{#N/A,#N/A,FALSE,"Monthly SAIFI";#N/A,#N/A,FALSE,"Yearly SAIFI";#N/A,#N/A,FALSE,"Monthly CAIDI";#N/A,#N/A,FALSE,"Yearly CAIDI";#N/A,#N/A,FALSE,"Monthly SAIDI";#N/A,#N/A,FALSE,"Yearly SAIDI";#N/A,#N/A,FALSE,"Monthly MAIFI";#N/A,#N/A,FALSE,"Yearly MAIFI";#N/A,#N/A,FALSE,"Monthly Cust &gt;=4 Int"}</definedName>
    <definedName name="tyty" hidden="1">{#N/A,#N/A,FALSE,"Monthly SAIFI";#N/A,#N/A,FALSE,"Yearly SAIFI";#N/A,#N/A,FALSE,"Monthly CAIDI";#N/A,#N/A,FALSE,"Yearly CAIDI";#N/A,#N/A,FALSE,"Monthly SAIDI";#N/A,#N/A,FALSE,"Yearly SAIDI";#N/A,#N/A,FALSE,"Monthly MAIFI";#N/A,#N/A,FALSE,"Yearly MAIFI";#N/A,#N/A,FALSE,"Monthly Cust &gt;=4 Int"}</definedName>
    <definedName name="UE_IL_EZ_parcels" localSheetId="17">#REF!</definedName>
    <definedName name="UE_IL_EZ_parcels">#REF!</definedName>
    <definedName name="Unamortized_Investment_Tax_Credit" localSheetId="17">#REF!</definedName>
    <definedName name="Unamortized_Investment_Tax_Credit">#REF!</definedName>
    <definedName name="Uncollectible" localSheetId="17">#REF!</definedName>
    <definedName name="Uncollectible">#REF!</definedName>
    <definedName name="Underground_Storage_Activity">#REF!</definedName>
    <definedName name="Underrecovery_of_Supply_Costs">#REF!</definedName>
    <definedName name="Units">#REF!</definedName>
    <definedName name="URA">'[41]C. Input'!$F$337</definedName>
    <definedName name="UTIL" localSheetId="17">#REF!</definedName>
    <definedName name="UTIL">#REF!</definedName>
    <definedName name="Utility_Plant_Expenditures" localSheetId="17">#REF!</definedName>
    <definedName name="Utility_Plant_Expenditures">#REF!</definedName>
    <definedName name="Utility_Plant_Retirements__input" localSheetId="17">#REF!</definedName>
    <definedName name="Utility_Plant_Retirements__input">#REF!</definedName>
    <definedName name="UTILRANGE">#REF!</definedName>
    <definedName name="v" localSheetId="9">[153]Cover!$A$9</definedName>
    <definedName name="v">[154]Cover!$A$9</definedName>
    <definedName name="valDate">[74]Inputs!$B$1</definedName>
    <definedName name="Value" localSheetId="9" hidden="1">{"assumptions",#N/A,FALSE,"Scenario 1";"valuation",#N/A,FALSE,"Scenario 1"}</definedName>
    <definedName name="Value" localSheetId="17" hidden="1">{"assumptions",#N/A,FALSE,"Scenario 1";"valuation",#N/A,FALSE,"Scenario 1"}</definedName>
    <definedName name="Value" hidden="1">{"assumptions",#N/A,FALSE,"Scenario 1";"valuation",#N/A,FALSE,"Scenario 1"}</definedName>
    <definedName name="vcbcvbcv" localSheetId="21" hidden="1">{#N/A,#N/A,FALSE,"Monthly SAIFI";#N/A,#N/A,FALSE,"Yearly SAIFI";#N/A,#N/A,FALSE,"Monthly CAIDI";#N/A,#N/A,FALSE,"Yearly CAIDI";#N/A,#N/A,FALSE,"Monthly SAIDI";#N/A,#N/A,FALSE,"Yearly SAIDI";#N/A,#N/A,FALSE,"Monthly MAIFI";#N/A,#N/A,FALSE,"Yearly MAIFI";#N/A,#N/A,FALSE,"Monthly Cust &gt;=4 Int"}</definedName>
    <definedName name="vcbcvbcv" localSheetId="9" hidden="1">{#N/A,#N/A,FALSE,"Monthly SAIFI";#N/A,#N/A,FALSE,"Yearly SAIFI";#N/A,#N/A,FALSE,"Monthly CAIDI";#N/A,#N/A,FALSE,"Yearly CAIDI";#N/A,#N/A,FALSE,"Monthly SAIDI";#N/A,#N/A,FALSE,"Yearly SAIDI";#N/A,#N/A,FALSE,"Monthly MAIFI";#N/A,#N/A,FALSE,"Yearly MAIFI";#N/A,#N/A,FALSE,"Monthly Cust &gt;=4 Int"}</definedName>
    <definedName name="vcbcvbcv" localSheetId="15" hidden="1">{#N/A,#N/A,FALSE,"Monthly SAIFI";#N/A,#N/A,FALSE,"Yearly SAIFI";#N/A,#N/A,FALSE,"Monthly CAIDI";#N/A,#N/A,FALSE,"Yearly CAIDI";#N/A,#N/A,FALSE,"Monthly SAIDI";#N/A,#N/A,FALSE,"Yearly SAIDI";#N/A,#N/A,FALSE,"Monthly MAIFI";#N/A,#N/A,FALSE,"Yearly MAIFI";#N/A,#N/A,FALSE,"Monthly Cust &gt;=4 Int"}</definedName>
    <definedName name="vcbcvbcv" localSheetId="16" hidden="1">{#N/A,#N/A,FALSE,"Monthly SAIFI";#N/A,#N/A,FALSE,"Yearly SAIFI";#N/A,#N/A,FALSE,"Monthly CAIDI";#N/A,#N/A,FALSE,"Yearly CAIDI";#N/A,#N/A,FALSE,"Monthly SAIDI";#N/A,#N/A,FALSE,"Yearly SAIDI";#N/A,#N/A,FALSE,"Monthly MAIFI";#N/A,#N/A,FALSE,"Yearly MAIFI";#N/A,#N/A,FALSE,"Monthly Cust &gt;=4 Int"}</definedName>
    <definedName name="vcbcvbcv" localSheetId="14" hidden="1">{#N/A,#N/A,FALSE,"Monthly SAIFI";#N/A,#N/A,FALSE,"Yearly SAIFI";#N/A,#N/A,FALSE,"Monthly CAIDI";#N/A,#N/A,FALSE,"Yearly CAIDI";#N/A,#N/A,FALSE,"Monthly SAIDI";#N/A,#N/A,FALSE,"Yearly SAIDI";#N/A,#N/A,FALSE,"Monthly MAIFI";#N/A,#N/A,FALSE,"Yearly MAIFI";#N/A,#N/A,FALSE,"Monthly Cust &gt;=4 Int"}</definedName>
    <definedName name="vcbcvbcv" localSheetId="17" hidden="1">{#N/A,#N/A,FALSE,"Monthly SAIFI";#N/A,#N/A,FALSE,"Yearly SAIFI";#N/A,#N/A,FALSE,"Monthly CAIDI";#N/A,#N/A,FALSE,"Yearly CAIDI";#N/A,#N/A,FALSE,"Monthly SAIDI";#N/A,#N/A,FALSE,"Yearly SAIDI";#N/A,#N/A,FALSE,"Monthly MAIFI";#N/A,#N/A,FALSE,"Yearly MAIFI";#N/A,#N/A,FALSE,"Monthly Cust &gt;=4 Int"}</definedName>
    <definedName name="vcbcvbcv" hidden="1">{#N/A,#N/A,FALSE,"Monthly SAIFI";#N/A,#N/A,FALSE,"Yearly SAIFI";#N/A,#N/A,FALSE,"Monthly CAIDI";#N/A,#N/A,FALSE,"Yearly CAIDI";#N/A,#N/A,FALSE,"Monthly SAIDI";#N/A,#N/A,FALSE,"Yearly SAIDI";#N/A,#N/A,FALSE,"Monthly MAIFI";#N/A,#N/A,FALSE,"Yearly MAIFI";#N/A,#N/A,FALSE,"Monthly Cust &gt;=4 Int"}</definedName>
    <definedName name="Vector_Pipeline" localSheetId="17">#REF!</definedName>
    <definedName name="Vector_Pipeline">#REF!</definedName>
    <definedName name="Vector_Pipeline_YR_2005" localSheetId="17">'[55]Aday IS EG Subs'!#REF!</definedName>
    <definedName name="Vector_Pipeline_YR_2005">'[55]Aday IS EG Subs'!#REF!</definedName>
    <definedName name="Vector_Pipeline_YR_2006" localSheetId="17">'[55]Aday IS EG Subs'!#REF!</definedName>
    <definedName name="Vector_Pipeline_YR_2006">'[55]Aday IS EG Subs'!#REF!</definedName>
    <definedName name="Vector_Pipeline_YR_2007">'[55]Aday IS EG Subs'!#REF!</definedName>
    <definedName name="Vector_Pipeline_YR_2008">'[55]Aday IS EG Subs'!#REF!</definedName>
    <definedName name="Version" localSheetId="21" hidden="1">"a1"</definedName>
    <definedName name="Version" localSheetId="15" hidden="1">"a1"</definedName>
    <definedName name="Version" localSheetId="14" hidden="1">"a1"</definedName>
    <definedName name="Version" localSheetId="19" hidden="1">"a1"</definedName>
    <definedName name="Version" localSheetId="20" hidden="1">"a1"</definedName>
    <definedName name="version">[155]Cover!$A$9</definedName>
    <definedName name="VSPAE">'[41]C. Input'!#REF!</definedName>
    <definedName name="VSPRB">'[41]C. Input'!#REF!</definedName>
    <definedName name="WATERACT" localSheetId="9">'[3]Curr adj - depn basis diff'!#REF!</definedName>
    <definedName name="WATERACT">'[4]Curr adj - depn basis diff'!#REF!</definedName>
    <definedName name="WCCGCR2">[144]Rates!$B$96:$C$190</definedName>
    <definedName name="we" localSheetId="9">{"'Metretek HTML'!$A$7:$W$42"}</definedName>
    <definedName name="we" localSheetId="15">{"'Metretek HTML'!$A$7:$W$42"}</definedName>
    <definedName name="we" localSheetId="16">{"'Metretek HTML'!$A$7:$W$42"}</definedName>
    <definedName name="we" localSheetId="17">{"'Metretek HTML'!$A$7:$W$42"}</definedName>
    <definedName name="we">{"'Metretek HTML'!$A$7:$W$42"}</definedName>
    <definedName name="WELL_HEAD_ESTIMATES">#REF!</definedName>
    <definedName name="wer" localSheetId="21" hidden="1">{#N/A,#N/A,FALSE,"Monthly SAIFI";#N/A,#N/A,FALSE,"Yearly SAIFI";#N/A,#N/A,FALSE,"Monthly CAIDI";#N/A,#N/A,FALSE,"Yearly CAIDI";#N/A,#N/A,FALSE,"Monthly SAIDI";#N/A,#N/A,FALSE,"Yearly SAIDI";#N/A,#N/A,FALSE,"Monthly MAIFI";#N/A,#N/A,FALSE,"Yearly MAIFI";#N/A,#N/A,FALSE,"Monthly Cust &gt;=4 Int"}</definedName>
    <definedName name="wer" localSheetId="9" hidden="1">{#N/A,#N/A,FALSE,"Monthly SAIFI";#N/A,#N/A,FALSE,"Yearly SAIFI";#N/A,#N/A,FALSE,"Monthly CAIDI";#N/A,#N/A,FALSE,"Yearly CAIDI";#N/A,#N/A,FALSE,"Monthly SAIDI";#N/A,#N/A,FALSE,"Yearly SAIDI";#N/A,#N/A,FALSE,"Monthly MAIFI";#N/A,#N/A,FALSE,"Yearly MAIFI";#N/A,#N/A,FALSE,"Monthly Cust &gt;=4 Int"}</definedName>
    <definedName name="wer" localSheetId="15" hidden="1">{#N/A,#N/A,FALSE,"Monthly SAIFI";#N/A,#N/A,FALSE,"Yearly SAIFI";#N/A,#N/A,FALSE,"Monthly CAIDI";#N/A,#N/A,FALSE,"Yearly CAIDI";#N/A,#N/A,FALSE,"Monthly SAIDI";#N/A,#N/A,FALSE,"Yearly SAIDI";#N/A,#N/A,FALSE,"Monthly MAIFI";#N/A,#N/A,FALSE,"Yearly MAIFI";#N/A,#N/A,FALSE,"Monthly Cust &gt;=4 Int"}</definedName>
    <definedName name="wer" localSheetId="16" hidden="1">{#N/A,#N/A,FALSE,"Monthly SAIFI";#N/A,#N/A,FALSE,"Yearly SAIFI";#N/A,#N/A,FALSE,"Monthly CAIDI";#N/A,#N/A,FALSE,"Yearly CAIDI";#N/A,#N/A,FALSE,"Monthly SAIDI";#N/A,#N/A,FALSE,"Yearly SAIDI";#N/A,#N/A,FALSE,"Monthly MAIFI";#N/A,#N/A,FALSE,"Yearly MAIFI";#N/A,#N/A,FALSE,"Monthly Cust &gt;=4 Int"}</definedName>
    <definedName name="wer" localSheetId="14" hidden="1">{#N/A,#N/A,FALSE,"Monthly SAIFI";#N/A,#N/A,FALSE,"Yearly SAIFI";#N/A,#N/A,FALSE,"Monthly CAIDI";#N/A,#N/A,FALSE,"Yearly CAIDI";#N/A,#N/A,FALSE,"Monthly SAIDI";#N/A,#N/A,FALSE,"Yearly SAIDI";#N/A,#N/A,FALSE,"Monthly MAIFI";#N/A,#N/A,FALSE,"Yearly MAIFI";#N/A,#N/A,FALSE,"Monthly Cust &gt;=4 Int"}</definedName>
    <definedName name="wer" localSheetId="17" hidden="1">{#N/A,#N/A,FALSE,"Monthly SAIFI";#N/A,#N/A,FALSE,"Yearly SAIFI";#N/A,#N/A,FALSE,"Monthly CAIDI";#N/A,#N/A,FALSE,"Yearly CAIDI";#N/A,#N/A,FALSE,"Monthly SAIDI";#N/A,#N/A,FALSE,"Yearly SAIDI";#N/A,#N/A,FALSE,"Monthly MAIFI";#N/A,#N/A,FALSE,"Yearly MAIFI";#N/A,#N/A,FALSE,"Monthly Cust &gt;=4 Int"}</definedName>
    <definedName name="wer" hidden="1">{#N/A,#N/A,FALSE,"Monthly SAIFI";#N/A,#N/A,FALSE,"Yearly SAIFI";#N/A,#N/A,FALSE,"Monthly CAIDI";#N/A,#N/A,FALSE,"Yearly CAIDI";#N/A,#N/A,FALSE,"Monthly SAIDI";#N/A,#N/A,FALSE,"Yearly SAIDI";#N/A,#N/A,FALSE,"Monthly MAIFI";#N/A,#N/A,FALSE,"Yearly MAIFI";#N/A,#N/A,FALSE,"Monthly Cust &gt;=4 Int"}</definedName>
    <definedName name="WFTSR">'[41]A.2 PTP'!$P$282</definedName>
    <definedName name="wh" localSheetId="21" hidden="1">{#N/A,#N/A,FALSE,"O&amp;M by processes";#N/A,#N/A,FALSE,"Elec Act vs Bud";#N/A,#N/A,FALSE,"G&amp;A";#N/A,#N/A,FALSE,"BGS";#N/A,#N/A,FALSE,"Res Cost"}</definedName>
    <definedName name="wh" localSheetId="9" hidden="1">{#N/A,#N/A,FALSE,"O&amp;M by processes";#N/A,#N/A,FALSE,"Elec Act vs Bud";#N/A,#N/A,FALSE,"G&amp;A";#N/A,#N/A,FALSE,"BGS";#N/A,#N/A,FALSE,"Res Cost"}</definedName>
    <definedName name="wh" localSheetId="15" hidden="1">{#N/A,#N/A,FALSE,"O&amp;M by processes";#N/A,#N/A,FALSE,"Elec Act vs Bud";#N/A,#N/A,FALSE,"G&amp;A";#N/A,#N/A,FALSE,"BGS";#N/A,#N/A,FALSE,"Res Cost"}</definedName>
    <definedName name="wh" localSheetId="16" hidden="1">{#N/A,#N/A,FALSE,"O&amp;M by processes";#N/A,#N/A,FALSE,"Elec Act vs Bud";#N/A,#N/A,FALSE,"G&amp;A";#N/A,#N/A,FALSE,"BGS";#N/A,#N/A,FALSE,"Res Cost"}</definedName>
    <definedName name="wh" localSheetId="14" hidden="1">{#N/A,#N/A,FALSE,"O&amp;M by processes";#N/A,#N/A,FALSE,"Elec Act vs Bud";#N/A,#N/A,FALSE,"G&amp;A";#N/A,#N/A,FALSE,"BGS";#N/A,#N/A,FALSE,"Res Cost"}</definedName>
    <definedName name="wh" localSheetId="17" hidden="1">{#N/A,#N/A,FALSE,"O&amp;M by processes";#N/A,#N/A,FALSE,"Elec Act vs Bud";#N/A,#N/A,FALSE,"G&amp;A";#N/A,#N/A,FALSE,"BGS";#N/A,#N/A,FALSE,"Res Cost"}</definedName>
    <definedName name="wh" localSheetId="19" hidden="1">{#N/A,#N/A,FALSE,"O&amp;M by processes";#N/A,#N/A,FALSE,"Elec Act vs Bud";#N/A,#N/A,FALSE,"G&amp;A";#N/A,#N/A,FALSE,"BGS";#N/A,#N/A,FALSE,"Res Cost"}</definedName>
    <definedName name="wh" localSheetId="20" hidden="1">{#N/A,#N/A,FALSE,"O&amp;M by processes";#N/A,#N/A,FALSE,"Elec Act vs Bud";#N/A,#N/A,FALSE,"G&amp;A";#N/A,#N/A,FALSE,"BGS";#N/A,#N/A,FALSE,"Res Cost"}</definedName>
    <definedName name="wh" hidden="1">{#N/A,#N/A,FALSE,"O&amp;M by processes";#N/A,#N/A,FALSE,"Elec Act vs Bud";#N/A,#N/A,FALSE,"G&amp;A";#N/A,#N/A,FALSE,"BGS";#N/A,#N/A,FALSE,"Res Cost"}</definedName>
    <definedName name="what" localSheetId="21" hidden="1">{#N/A,#N/A,FALSE,"O&amp;M by processes";#N/A,#N/A,FALSE,"Elec Act vs Bud";#N/A,#N/A,FALSE,"G&amp;A";#N/A,#N/A,FALSE,"BGS";#N/A,#N/A,FALSE,"Res Cost"}</definedName>
    <definedName name="what" localSheetId="9" hidden="1">{#N/A,#N/A,FALSE,"O&amp;M by processes";#N/A,#N/A,FALSE,"Elec Act vs Bud";#N/A,#N/A,FALSE,"G&amp;A";#N/A,#N/A,FALSE,"BGS";#N/A,#N/A,FALSE,"Res Cost"}</definedName>
    <definedName name="what" localSheetId="15" hidden="1">{#N/A,#N/A,FALSE,"O&amp;M by processes";#N/A,#N/A,FALSE,"Elec Act vs Bud";#N/A,#N/A,FALSE,"G&amp;A";#N/A,#N/A,FALSE,"BGS";#N/A,#N/A,FALSE,"Res Cost"}</definedName>
    <definedName name="what" localSheetId="16" hidden="1">{#N/A,#N/A,FALSE,"O&amp;M by processes";#N/A,#N/A,FALSE,"Elec Act vs Bud";#N/A,#N/A,FALSE,"G&amp;A";#N/A,#N/A,FALSE,"BGS";#N/A,#N/A,FALSE,"Res Cost"}</definedName>
    <definedName name="what" localSheetId="14" hidden="1">{#N/A,#N/A,FALSE,"O&amp;M by processes";#N/A,#N/A,FALSE,"Elec Act vs Bud";#N/A,#N/A,FALSE,"G&amp;A";#N/A,#N/A,FALSE,"BGS";#N/A,#N/A,FALSE,"Res Cost"}</definedName>
    <definedName name="what" localSheetId="17" hidden="1">{#N/A,#N/A,FALSE,"O&amp;M by processes";#N/A,#N/A,FALSE,"Elec Act vs Bud";#N/A,#N/A,FALSE,"G&amp;A";#N/A,#N/A,FALSE,"BGS";#N/A,#N/A,FALSE,"Res Cost"}</definedName>
    <definedName name="what" localSheetId="19" hidden="1">{#N/A,#N/A,FALSE,"O&amp;M by processes";#N/A,#N/A,FALSE,"Elec Act vs Bud";#N/A,#N/A,FALSE,"G&amp;A";#N/A,#N/A,FALSE,"BGS";#N/A,#N/A,FALSE,"Res Cost"}</definedName>
    <definedName name="what" localSheetId="20" hidden="1">{#N/A,#N/A,FALSE,"O&amp;M by processes";#N/A,#N/A,FALSE,"Elec Act vs Bud";#N/A,#N/A,FALSE,"G&amp;A";#N/A,#N/A,FALSE,"BGS";#N/A,#N/A,FALSE,"Res Cost"}</definedName>
    <definedName name="what" hidden="1">{#N/A,#N/A,FALSE,"O&amp;M by processes";#N/A,#N/A,FALSE,"Elec Act vs Bud";#N/A,#N/A,FALSE,"G&amp;A";#N/A,#N/A,FALSE,"BGS";#N/A,#N/A,FALSE,"Res Cost"}</definedName>
    <definedName name="Whatwhat" localSheetId="21" hidden="1">{#N/A,#N/A,FALSE,"O&amp;M by processes";#N/A,#N/A,FALSE,"Elec Act vs Bud";#N/A,#N/A,FALSE,"G&amp;A";#N/A,#N/A,FALSE,"BGS";#N/A,#N/A,FALSE,"Res Cost"}</definedName>
    <definedName name="Whatwhat" localSheetId="9" hidden="1">{#N/A,#N/A,FALSE,"O&amp;M by processes";#N/A,#N/A,FALSE,"Elec Act vs Bud";#N/A,#N/A,FALSE,"G&amp;A";#N/A,#N/A,FALSE,"BGS";#N/A,#N/A,FALSE,"Res Cost"}</definedName>
    <definedName name="Whatwhat" localSheetId="15" hidden="1">{#N/A,#N/A,FALSE,"O&amp;M by processes";#N/A,#N/A,FALSE,"Elec Act vs Bud";#N/A,#N/A,FALSE,"G&amp;A";#N/A,#N/A,FALSE,"BGS";#N/A,#N/A,FALSE,"Res Cost"}</definedName>
    <definedName name="Whatwhat" localSheetId="16" hidden="1">{#N/A,#N/A,FALSE,"O&amp;M by processes";#N/A,#N/A,FALSE,"Elec Act vs Bud";#N/A,#N/A,FALSE,"G&amp;A";#N/A,#N/A,FALSE,"BGS";#N/A,#N/A,FALSE,"Res Cost"}</definedName>
    <definedName name="Whatwhat" localSheetId="14" hidden="1">{#N/A,#N/A,FALSE,"O&amp;M by processes";#N/A,#N/A,FALSE,"Elec Act vs Bud";#N/A,#N/A,FALSE,"G&amp;A";#N/A,#N/A,FALSE,"BGS";#N/A,#N/A,FALSE,"Res Cost"}</definedName>
    <definedName name="Whatwhat" localSheetId="17" hidden="1">{#N/A,#N/A,FALSE,"O&amp;M by processes";#N/A,#N/A,FALSE,"Elec Act vs Bud";#N/A,#N/A,FALSE,"G&amp;A";#N/A,#N/A,FALSE,"BGS";#N/A,#N/A,FALSE,"Res Cost"}</definedName>
    <definedName name="Whatwhat" localSheetId="19" hidden="1">{#N/A,#N/A,FALSE,"O&amp;M by processes";#N/A,#N/A,FALSE,"Elec Act vs Bud";#N/A,#N/A,FALSE,"G&amp;A";#N/A,#N/A,FALSE,"BGS";#N/A,#N/A,FALSE,"Res Cost"}</definedName>
    <definedName name="Whatwhat" localSheetId="20" hidden="1">{#N/A,#N/A,FALSE,"O&amp;M by processes";#N/A,#N/A,FALSE,"Elec Act vs Bud";#N/A,#N/A,FALSE,"G&amp;A";#N/A,#N/A,FALSE,"BGS";#N/A,#N/A,FALSE,"Res Cost"}</definedName>
    <definedName name="Whatwhat" hidden="1">{#N/A,#N/A,FALSE,"O&amp;M by processes";#N/A,#N/A,FALSE,"Elec Act vs Bud";#N/A,#N/A,FALSE,"G&amp;A";#N/A,#N/A,FALSE,"BGS";#N/A,#N/A,FALSE,"Res Cost"}</definedName>
    <definedName name="who" localSheetId="21" hidden="1">{#N/A,#N/A,FALSE,"O&amp;M by processes";#N/A,#N/A,FALSE,"Elec Act vs Bud";#N/A,#N/A,FALSE,"G&amp;A";#N/A,#N/A,FALSE,"BGS";#N/A,#N/A,FALSE,"Res Cost"}</definedName>
    <definedName name="who" localSheetId="9" hidden="1">{#N/A,#N/A,FALSE,"O&amp;M by processes";#N/A,#N/A,FALSE,"Elec Act vs Bud";#N/A,#N/A,FALSE,"G&amp;A";#N/A,#N/A,FALSE,"BGS";#N/A,#N/A,FALSE,"Res Cost"}</definedName>
    <definedName name="who" localSheetId="15" hidden="1">{#N/A,#N/A,FALSE,"O&amp;M by processes";#N/A,#N/A,FALSE,"Elec Act vs Bud";#N/A,#N/A,FALSE,"G&amp;A";#N/A,#N/A,FALSE,"BGS";#N/A,#N/A,FALSE,"Res Cost"}</definedName>
    <definedName name="who" localSheetId="16" hidden="1">{#N/A,#N/A,FALSE,"O&amp;M by processes";#N/A,#N/A,FALSE,"Elec Act vs Bud";#N/A,#N/A,FALSE,"G&amp;A";#N/A,#N/A,FALSE,"BGS";#N/A,#N/A,FALSE,"Res Cost"}</definedName>
    <definedName name="who" localSheetId="14" hidden="1">{#N/A,#N/A,FALSE,"O&amp;M by processes";#N/A,#N/A,FALSE,"Elec Act vs Bud";#N/A,#N/A,FALSE,"G&amp;A";#N/A,#N/A,FALSE,"BGS";#N/A,#N/A,FALSE,"Res Cost"}</definedName>
    <definedName name="who" localSheetId="17" hidden="1">{#N/A,#N/A,FALSE,"O&amp;M by processes";#N/A,#N/A,FALSE,"Elec Act vs Bud";#N/A,#N/A,FALSE,"G&amp;A";#N/A,#N/A,FALSE,"BGS";#N/A,#N/A,FALSE,"Res Cost"}</definedName>
    <definedName name="who" localSheetId="19" hidden="1">{#N/A,#N/A,FALSE,"O&amp;M by processes";#N/A,#N/A,FALSE,"Elec Act vs Bud";#N/A,#N/A,FALSE,"G&amp;A";#N/A,#N/A,FALSE,"BGS";#N/A,#N/A,FALSE,"Res Cost"}</definedName>
    <definedName name="who" localSheetId="20" hidden="1">{#N/A,#N/A,FALSE,"O&amp;M by processes";#N/A,#N/A,FALSE,"Elec Act vs Bud";#N/A,#N/A,FALSE,"G&amp;A";#N/A,#N/A,FALSE,"BGS";#N/A,#N/A,FALSE,"Res Cost"}</definedName>
    <definedName name="who" hidden="1">{#N/A,#N/A,FALSE,"O&amp;M by processes";#N/A,#N/A,FALSE,"Elec Act vs Bud";#N/A,#N/A,FALSE,"G&amp;A";#N/A,#N/A,FALSE,"BGS";#N/A,#N/A,FALSE,"Res Cost"}</definedName>
    <definedName name="whowho" localSheetId="21" hidden="1">{#N/A,#N/A,FALSE,"O&amp;M by processes";#N/A,#N/A,FALSE,"Elec Act vs Bud";#N/A,#N/A,FALSE,"G&amp;A";#N/A,#N/A,FALSE,"BGS";#N/A,#N/A,FALSE,"Res Cost"}</definedName>
    <definedName name="whowho" localSheetId="9" hidden="1">{#N/A,#N/A,FALSE,"O&amp;M by processes";#N/A,#N/A,FALSE,"Elec Act vs Bud";#N/A,#N/A,FALSE,"G&amp;A";#N/A,#N/A,FALSE,"BGS";#N/A,#N/A,FALSE,"Res Cost"}</definedName>
    <definedName name="whowho" localSheetId="15" hidden="1">{#N/A,#N/A,FALSE,"O&amp;M by processes";#N/A,#N/A,FALSE,"Elec Act vs Bud";#N/A,#N/A,FALSE,"G&amp;A";#N/A,#N/A,FALSE,"BGS";#N/A,#N/A,FALSE,"Res Cost"}</definedName>
    <definedName name="whowho" localSheetId="16" hidden="1">{#N/A,#N/A,FALSE,"O&amp;M by processes";#N/A,#N/A,FALSE,"Elec Act vs Bud";#N/A,#N/A,FALSE,"G&amp;A";#N/A,#N/A,FALSE,"BGS";#N/A,#N/A,FALSE,"Res Cost"}</definedName>
    <definedName name="whowho" localSheetId="14" hidden="1">{#N/A,#N/A,FALSE,"O&amp;M by processes";#N/A,#N/A,FALSE,"Elec Act vs Bud";#N/A,#N/A,FALSE,"G&amp;A";#N/A,#N/A,FALSE,"BGS";#N/A,#N/A,FALSE,"Res Cost"}</definedName>
    <definedName name="whowho" localSheetId="17" hidden="1">{#N/A,#N/A,FALSE,"O&amp;M by processes";#N/A,#N/A,FALSE,"Elec Act vs Bud";#N/A,#N/A,FALSE,"G&amp;A";#N/A,#N/A,FALSE,"BGS";#N/A,#N/A,FALSE,"Res Cost"}</definedName>
    <definedName name="whowho" localSheetId="19" hidden="1">{#N/A,#N/A,FALSE,"O&amp;M by processes";#N/A,#N/A,FALSE,"Elec Act vs Bud";#N/A,#N/A,FALSE,"G&amp;A";#N/A,#N/A,FALSE,"BGS";#N/A,#N/A,FALSE,"Res Cost"}</definedName>
    <definedName name="whowho" localSheetId="20" hidden="1">{#N/A,#N/A,FALSE,"O&amp;M by processes";#N/A,#N/A,FALSE,"Elec Act vs Bud";#N/A,#N/A,FALSE,"G&amp;A";#N/A,#N/A,FALSE,"BGS";#N/A,#N/A,FALSE,"Res Cost"}</definedName>
    <definedName name="whowho" hidden="1">{#N/A,#N/A,FALSE,"O&amp;M by processes";#N/A,#N/A,FALSE,"Elec Act vs Bud";#N/A,#N/A,FALSE,"G&amp;A";#N/A,#N/A,FALSE,"BGS";#N/A,#N/A,FALSE,"Res Cost"}</definedName>
    <definedName name="whwh" localSheetId="21" hidden="1">{#N/A,#N/A,FALSE,"O&amp;M by processes";#N/A,#N/A,FALSE,"Elec Act vs Bud";#N/A,#N/A,FALSE,"G&amp;A";#N/A,#N/A,FALSE,"BGS";#N/A,#N/A,FALSE,"Res Cost"}</definedName>
    <definedName name="whwh" localSheetId="9" hidden="1">{#N/A,#N/A,FALSE,"O&amp;M by processes";#N/A,#N/A,FALSE,"Elec Act vs Bud";#N/A,#N/A,FALSE,"G&amp;A";#N/A,#N/A,FALSE,"BGS";#N/A,#N/A,FALSE,"Res Cost"}</definedName>
    <definedName name="whwh" localSheetId="15" hidden="1">{#N/A,#N/A,FALSE,"O&amp;M by processes";#N/A,#N/A,FALSE,"Elec Act vs Bud";#N/A,#N/A,FALSE,"G&amp;A";#N/A,#N/A,FALSE,"BGS";#N/A,#N/A,FALSE,"Res Cost"}</definedName>
    <definedName name="whwh" localSheetId="16" hidden="1">{#N/A,#N/A,FALSE,"O&amp;M by processes";#N/A,#N/A,FALSE,"Elec Act vs Bud";#N/A,#N/A,FALSE,"G&amp;A";#N/A,#N/A,FALSE,"BGS";#N/A,#N/A,FALSE,"Res Cost"}</definedName>
    <definedName name="whwh" localSheetId="14" hidden="1">{#N/A,#N/A,FALSE,"O&amp;M by processes";#N/A,#N/A,FALSE,"Elec Act vs Bud";#N/A,#N/A,FALSE,"G&amp;A";#N/A,#N/A,FALSE,"BGS";#N/A,#N/A,FALSE,"Res Cost"}</definedName>
    <definedName name="whwh" localSheetId="17" hidden="1">{#N/A,#N/A,FALSE,"O&amp;M by processes";#N/A,#N/A,FALSE,"Elec Act vs Bud";#N/A,#N/A,FALSE,"G&amp;A";#N/A,#N/A,FALSE,"BGS";#N/A,#N/A,FALSE,"Res Cost"}</definedName>
    <definedName name="whwh" localSheetId="19" hidden="1">{#N/A,#N/A,FALSE,"O&amp;M by processes";#N/A,#N/A,FALSE,"Elec Act vs Bud";#N/A,#N/A,FALSE,"G&amp;A";#N/A,#N/A,FALSE,"BGS";#N/A,#N/A,FALSE,"Res Cost"}</definedName>
    <definedName name="whwh" localSheetId="20" hidden="1">{#N/A,#N/A,FALSE,"O&amp;M by processes";#N/A,#N/A,FALSE,"Elec Act vs Bud";#N/A,#N/A,FALSE,"G&amp;A";#N/A,#N/A,FALSE,"BGS";#N/A,#N/A,FALSE,"Res Cost"}</definedName>
    <definedName name="whwh" hidden="1">{#N/A,#N/A,FALSE,"O&amp;M by processes";#N/A,#N/A,FALSE,"Elec Act vs Bud";#N/A,#N/A,FALSE,"G&amp;A";#N/A,#N/A,FALSE,"BGS";#N/A,#N/A,FALSE,"Res Cost"}</definedName>
    <definedName name="why" localSheetId="21" hidden="1">{#N/A,#N/A,FALSE,"O&amp;M by processes";#N/A,#N/A,FALSE,"Elec Act vs Bud";#N/A,#N/A,FALSE,"G&amp;A";#N/A,#N/A,FALSE,"BGS";#N/A,#N/A,FALSE,"Res Cost"}</definedName>
    <definedName name="why" localSheetId="9" hidden="1">{#N/A,#N/A,FALSE,"O&amp;M by processes";#N/A,#N/A,FALSE,"Elec Act vs Bud";#N/A,#N/A,FALSE,"G&amp;A";#N/A,#N/A,FALSE,"BGS";#N/A,#N/A,FALSE,"Res Cost"}</definedName>
    <definedName name="why" localSheetId="15" hidden="1">{#N/A,#N/A,FALSE,"O&amp;M by processes";#N/A,#N/A,FALSE,"Elec Act vs Bud";#N/A,#N/A,FALSE,"G&amp;A";#N/A,#N/A,FALSE,"BGS";#N/A,#N/A,FALSE,"Res Cost"}</definedName>
    <definedName name="why" localSheetId="16" hidden="1">{#N/A,#N/A,FALSE,"O&amp;M by processes";#N/A,#N/A,FALSE,"Elec Act vs Bud";#N/A,#N/A,FALSE,"G&amp;A";#N/A,#N/A,FALSE,"BGS";#N/A,#N/A,FALSE,"Res Cost"}</definedName>
    <definedName name="why" localSheetId="14" hidden="1">{#N/A,#N/A,FALSE,"O&amp;M by processes";#N/A,#N/A,FALSE,"Elec Act vs Bud";#N/A,#N/A,FALSE,"G&amp;A";#N/A,#N/A,FALSE,"BGS";#N/A,#N/A,FALSE,"Res Cost"}</definedName>
    <definedName name="why" localSheetId="17" hidden="1">{#N/A,#N/A,FALSE,"O&amp;M by processes";#N/A,#N/A,FALSE,"Elec Act vs Bud";#N/A,#N/A,FALSE,"G&amp;A";#N/A,#N/A,FALSE,"BGS";#N/A,#N/A,FALSE,"Res Cost"}</definedName>
    <definedName name="why" localSheetId="19" hidden="1">{#N/A,#N/A,FALSE,"O&amp;M by processes";#N/A,#N/A,FALSE,"Elec Act vs Bud";#N/A,#N/A,FALSE,"G&amp;A";#N/A,#N/A,FALSE,"BGS";#N/A,#N/A,FALSE,"Res Cost"}</definedName>
    <definedName name="why" localSheetId="20" hidden="1">{#N/A,#N/A,FALSE,"O&amp;M by processes";#N/A,#N/A,FALSE,"Elec Act vs Bud";#N/A,#N/A,FALSE,"G&amp;A";#N/A,#N/A,FALSE,"BGS";#N/A,#N/A,FALSE,"Res Cost"}</definedName>
    <definedName name="why" hidden="1">{#N/A,#N/A,FALSE,"O&amp;M by processes";#N/A,#N/A,FALSE,"Elec Act vs Bud";#N/A,#N/A,FALSE,"G&amp;A";#N/A,#N/A,FALSE,"BGS";#N/A,#N/A,FALSE,"Res Cost"}</definedName>
    <definedName name="WILM">#REF!</definedName>
    <definedName name="WITHSTD">#REF!</definedName>
    <definedName name="WO_Description" localSheetId="9">'[156]WO Info'!$A$1:$F$17972</definedName>
    <definedName name="WO_Description">'[157]WO Info'!$A$1:$F$17972</definedName>
    <definedName name="Work_Performed_report" localSheetId="15">#REF!</definedName>
    <definedName name="Work_Performed_report" localSheetId="16">#REF!</definedName>
    <definedName name="Work_Performed_report" localSheetId="17">#REF!</definedName>
    <definedName name="Work_Performed_report">#REF!</definedName>
    <definedName name="Working_Capital_Changes" localSheetId="15">#REF!</definedName>
    <definedName name="Working_Capital_Changes" localSheetId="16">#REF!</definedName>
    <definedName name="Working_Capital_Changes" localSheetId="17">#REF!</definedName>
    <definedName name="Working_Capital_Changes">#REF!</definedName>
    <definedName name="Working_Capital_CPM">#REF!</definedName>
    <definedName name="WORKSHEET">#REF!</definedName>
    <definedName name="WORKSHEET2">#REF!</definedName>
    <definedName name="wrn" localSheetId="21" hidden="1">{#N/A,#N/A,FALSE,"O&amp;M by processes";#N/A,#N/A,FALSE,"Elec Act vs Bud";#N/A,#N/A,FALSE,"G&amp;A";#N/A,#N/A,FALSE,"BGS";#N/A,#N/A,FALSE,"Res Cost"}</definedName>
    <definedName name="wrn" localSheetId="9" hidden="1">{#N/A,#N/A,FALSE,"O&amp;M by processes";#N/A,#N/A,FALSE,"Elec Act vs Bud";#N/A,#N/A,FALSE,"G&amp;A";#N/A,#N/A,FALSE,"BGS";#N/A,#N/A,FALSE,"Res Cost"}</definedName>
    <definedName name="wrn" localSheetId="15" hidden="1">{#N/A,#N/A,FALSE,"O&amp;M by processes";#N/A,#N/A,FALSE,"Elec Act vs Bud";#N/A,#N/A,FALSE,"G&amp;A";#N/A,#N/A,FALSE,"BGS";#N/A,#N/A,FALSE,"Res Cost"}</definedName>
    <definedName name="wrn" localSheetId="16" hidden="1">{#N/A,#N/A,FALSE,"O&amp;M by processes";#N/A,#N/A,FALSE,"Elec Act vs Bud";#N/A,#N/A,FALSE,"G&amp;A";#N/A,#N/A,FALSE,"BGS";#N/A,#N/A,FALSE,"Res Cost"}</definedName>
    <definedName name="wrn" localSheetId="14" hidden="1">{#N/A,#N/A,FALSE,"O&amp;M by processes";#N/A,#N/A,FALSE,"Elec Act vs Bud";#N/A,#N/A,FALSE,"G&amp;A";#N/A,#N/A,FALSE,"BGS";#N/A,#N/A,FALSE,"Res Cost"}</definedName>
    <definedName name="wrn" localSheetId="17" hidden="1">{#N/A,#N/A,FALSE,"O&amp;M by processes";#N/A,#N/A,FALSE,"Elec Act vs Bud";#N/A,#N/A,FALSE,"G&amp;A";#N/A,#N/A,FALSE,"BGS";#N/A,#N/A,FALSE,"Res Cost"}</definedName>
    <definedName name="wrn" localSheetId="19" hidden="1">{#N/A,#N/A,FALSE,"O&amp;M by processes";#N/A,#N/A,FALSE,"Elec Act vs Bud";#N/A,#N/A,FALSE,"G&amp;A";#N/A,#N/A,FALSE,"BGS";#N/A,#N/A,FALSE,"Res Cost"}</definedName>
    <definedName name="wrn" localSheetId="20" hidden="1">{#N/A,#N/A,FALSE,"O&amp;M by processes";#N/A,#N/A,FALSE,"Elec Act vs Bud";#N/A,#N/A,FALSE,"G&amp;A";#N/A,#N/A,FALSE,"BGS";#N/A,#N/A,FALSE,"Res Cost"}</definedName>
    <definedName name="wrn" hidden="1">{#N/A,#N/A,FALSE,"O&amp;M by processes";#N/A,#N/A,FALSE,"Elec Act vs Bud";#N/A,#N/A,FALSE,"G&amp;A";#N/A,#N/A,FALSE,"BGS";#N/A,#N/A,FALSE,"Res Cost"}</definedName>
    <definedName name="wrn.722." localSheetId="21" hidden="1">{#N/A,#N/A,FALSE,"CURRENT"}</definedName>
    <definedName name="wrn.722." localSheetId="9" hidden="1">{#N/A,#N/A,FALSE,"CURRENT"}</definedName>
    <definedName name="wrn.722." localSheetId="15" hidden="1">{#N/A,#N/A,FALSE,"CURRENT"}</definedName>
    <definedName name="wrn.722." localSheetId="16" hidden="1">{#N/A,#N/A,FALSE,"CURRENT"}</definedName>
    <definedName name="wrn.722." localSheetId="14" hidden="1">{#N/A,#N/A,FALSE,"CURRENT"}</definedName>
    <definedName name="wrn.722." localSheetId="17" hidden="1">{#N/A,#N/A,FALSE,"CURRENT"}</definedName>
    <definedName name="wrn.722." localSheetId="19" hidden="1">{#N/A,#N/A,FALSE,"CURRENT"}</definedName>
    <definedName name="wrn.722." localSheetId="20" hidden="1">{#N/A,#N/A,FALSE,"CURRENT"}</definedName>
    <definedName name="wrn.722." hidden="1">{#N/A,#N/A,FALSE,"CURRENT"}</definedName>
    <definedName name="wrn.Aging._.and._.Trend._.Analysis." localSheetId="9" hidden="1">{#N/A,#N/A,FALSE,"Aging Summary";#N/A,#N/A,FALSE,"Ratio Analysis";#N/A,#N/A,FALSE,"Test 120 Day Accts";#N/A,#N/A,FALSE,"Tickmarks"}</definedName>
    <definedName name="wrn.Aging._.and._.Trend._.Analysis." localSheetId="15" hidden="1">{#N/A,#N/A,FALSE,"Aging Summary";#N/A,#N/A,FALSE,"Ratio Analysis";#N/A,#N/A,FALSE,"Test 120 Day Accts";#N/A,#N/A,FALSE,"Tickmarks"}</definedName>
    <definedName name="wrn.Aging._.and._.Trend._.Analysis." localSheetId="16" hidden="1">{#N/A,#N/A,FALSE,"Aging Summary";#N/A,#N/A,FALSE,"Ratio Analysis";#N/A,#N/A,FALSE,"Test 120 Day Accts";#N/A,#N/A,FALSE,"Tickmarks"}</definedName>
    <definedName name="wrn.Aging._.and._.Trend._.Analysis." localSheetId="1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T." localSheetId="21" hidden="1">{"AGT",#N/A,FALSE,"Revenue"}</definedName>
    <definedName name="wrn.AGT." localSheetId="9" hidden="1">{"AGT",#N/A,FALSE,"Revenue"}</definedName>
    <definedName name="wrn.AGT." localSheetId="15" hidden="1">{"AGT",#N/A,FALSE,"Revenue"}</definedName>
    <definedName name="wrn.AGT." localSheetId="16" hidden="1">{"AGT",#N/A,FALSE,"Revenue"}</definedName>
    <definedName name="wrn.AGT." localSheetId="14" hidden="1">{"AGT",#N/A,FALSE,"Revenue"}</definedName>
    <definedName name="wrn.AGT." localSheetId="17" hidden="1">{"AGT",#N/A,FALSE,"Revenue"}</definedName>
    <definedName name="wrn.AGT." localSheetId="19" hidden="1">{"AGT",#N/A,FALSE,"Revenue"}</definedName>
    <definedName name="wrn.AGT." localSheetId="20" hidden="1">{"AGT",#N/A,FALSE,"Revenue"}</definedName>
    <definedName name="wrn.AGT." hidden="1">{"AGT",#N/A,FALSE,"Revenue"}</definedName>
    <definedName name="wrn.All._.Pages." localSheetId="9" hidden="1">{#N/A,#N/A,FALSE,"Cover";#N/A,#N/A,FALSE,"Lead Sheet";#N/A,#N/A,FALSE,"T-Accounts";#N/A,#N/A,FALSE,"Ins &amp; Prem ActualEstimates"}</definedName>
    <definedName name="wrn.All._.Pages." localSheetId="17" hidden="1">{#N/A,#N/A,FALSE,"Cover";#N/A,#N/A,FALSE,"Lead Sheet";#N/A,#N/A,FALSE,"T-Accounts";#N/A,#N/A,FALSE,"Ins &amp; Prem ActualEstimates"}</definedName>
    <definedName name="wrn.All._.Pages." hidden="1">{#N/A,#N/A,FALSE,"Cover";#N/A,#N/A,FALSE,"Lead Sheet";#N/A,#N/A,FALSE,"T-Accounts";#N/A,#N/A,FALSE,"Ins &amp; Prem ActualEstimates"}</definedName>
    <definedName name="wrn.ARKANSAS." localSheetId="9" hidden="1">{#N/A,#N/A,FALSE,"LOCAL.XLS"}</definedName>
    <definedName name="wrn.ARKANSAS." localSheetId="17" hidden="1">{#N/A,#N/A,FALSE,"LOCAL.XLS"}</definedName>
    <definedName name="wrn.ARKANSAS." hidden="1">{#N/A,#N/A,FALSE,"LOCAL.XLS"}</definedName>
    <definedName name="wrn.ARREC." localSheetId="21" hidden="1">{#N/A,#N/A,FALSE,"ARREC"}</definedName>
    <definedName name="wrn.ARREC." localSheetId="9" hidden="1">{#N/A,#N/A,FALSE,"ARREC"}</definedName>
    <definedName name="wrn.ARREC." localSheetId="15" hidden="1">{#N/A,#N/A,FALSE,"ARREC"}</definedName>
    <definedName name="wrn.ARREC." localSheetId="16" hidden="1">{#N/A,#N/A,FALSE,"ARREC"}</definedName>
    <definedName name="wrn.ARREC." localSheetId="14" hidden="1">{#N/A,#N/A,FALSE,"ARREC"}</definedName>
    <definedName name="wrn.ARREC." localSheetId="17" hidden="1">{#N/A,#N/A,FALSE,"ARREC"}</definedName>
    <definedName name="wrn.ARREC." hidden="1">{#N/A,#N/A,FALSE,"ARREC"}</definedName>
    <definedName name="wrn.August._.1._.2003._.Rate._.Change." localSheetId="21"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9"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5"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6"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4"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7"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9"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20"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localSheetId="21" hidden="1">{#N/A,#N/A,FALSE,"O&amp;M by processes";#N/A,#N/A,FALSE,"Elec Act vs Bud";#N/A,#N/A,FALSE,"G&amp;A";#N/A,#N/A,FALSE,"BGS";#N/A,#N/A,FALSE,"Res Cost"}</definedName>
    <definedName name="wrn.Basic." localSheetId="9" hidden="1">{#N/A,#N/A,FALSE,"O&amp;M by processes";#N/A,#N/A,FALSE,"Elec Act vs Bud";#N/A,#N/A,FALSE,"G&amp;A";#N/A,#N/A,FALSE,"BGS";#N/A,#N/A,FALSE,"Res Cost"}</definedName>
    <definedName name="wrn.Basic." localSheetId="15" hidden="1">{#N/A,#N/A,FALSE,"O&amp;M by processes";#N/A,#N/A,FALSE,"Elec Act vs Bud";#N/A,#N/A,FALSE,"G&amp;A";#N/A,#N/A,FALSE,"BGS";#N/A,#N/A,FALSE,"Res Cost"}</definedName>
    <definedName name="wrn.Basic." localSheetId="16" hidden="1">{#N/A,#N/A,FALSE,"O&amp;M by processes";#N/A,#N/A,FALSE,"Elec Act vs Bud";#N/A,#N/A,FALSE,"G&amp;A";#N/A,#N/A,FALSE,"BGS";#N/A,#N/A,FALSE,"Res Cost"}</definedName>
    <definedName name="wrn.Basic." localSheetId="14" hidden="1">{#N/A,#N/A,FALSE,"O&amp;M by processes";#N/A,#N/A,FALSE,"Elec Act vs Bud";#N/A,#N/A,FALSE,"G&amp;A";#N/A,#N/A,FALSE,"BGS";#N/A,#N/A,FALSE,"Res Cost"}</definedName>
    <definedName name="wrn.Basic." localSheetId="17" hidden="1">{#N/A,#N/A,FALSE,"O&amp;M by processes";#N/A,#N/A,FALSE,"Elec Act vs Bud";#N/A,#N/A,FALSE,"G&amp;A";#N/A,#N/A,FALSE,"BGS";#N/A,#N/A,FALSE,"Res Cost"}</definedName>
    <definedName name="wrn.Basic." localSheetId="19" hidden="1">{#N/A,#N/A,FALSE,"O&amp;M by processes";#N/A,#N/A,FALSE,"Elec Act vs Bud";#N/A,#N/A,FALSE,"G&amp;A";#N/A,#N/A,FALSE,"BGS";#N/A,#N/A,FALSE,"Res Cost"}</definedName>
    <definedName name="wrn.Basic." localSheetId="20" hidden="1">{#N/A,#N/A,FALSE,"O&amp;M by processes";#N/A,#N/A,FALSE,"Elec Act vs Bud";#N/A,#N/A,FALSE,"G&amp;A";#N/A,#N/A,FALSE,"BGS";#N/A,#N/A,FALSE,"Res Cost"}</definedName>
    <definedName name="wrn.Basic." hidden="1">{#N/A,#N/A,FALSE,"O&amp;M by processes";#N/A,#N/A,FALSE,"Elec Act vs Bud";#N/A,#N/A,FALSE,"G&amp;A";#N/A,#N/A,FALSE,"BGS";#N/A,#N/A,FALSE,"Res Cost"}</definedName>
    <definedName name="wrn.ChartSet." localSheetId="21" hidden="1">{#N/A,#N/A,FALSE,"Elec Deliv";#N/A,#N/A,FALSE,"Atlantic Pie";#N/A,#N/A,FALSE,"Bay Pie";#N/A,#N/A,FALSE,"New Castle Pie";#N/A,#N/A,FALSE,"Transmission Pie"}</definedName>
    <definedName name="wrn.ChartSet." localSheetId="9" hidden="1">{#N/A,#N/A,FALSE,"Elec Deliv";#N/A,#N/A,FALSE,"Atlantic Pie";#N/A,#N/A,FALSE,"Bay Pie";#N/A,#N/A,FALSE,"New Castle Pie";#N/A,#N/A,FALSE,"Transmission Pie"}</definedName>
    <definedName name="wrn.ChartSet." localSheetId="15" hidden="1">{#N/A,#N/A,FALSE,"Elec Deliv";#N/A,#N/A,FALSE,"Atlantic Pie";#N/A,#N/A,FALSE,"Bay Pie";#N/A,#N/A,FALSE,"New Castle Pie";#N/A,#N/A,FALSE,"Transmission Pie"}</definedName>
    <definedName name="wrn.ChartSet." localSheetId="16" hidden="1">{#N/A,#N/A,FALSE,"Elec Deliv";#N/A,#N/A,FALSE,"Atlantic Pie";#N/A,#N/A,FALSE,"Bay Pie";#N/A,#N/A,FALSE,"New Castle Pie";#N/A,#N/A,FALSE,"Transmission Pie"}</definedName>
    <definedName name="wrn.ChartSet." localSheetId="14" hidden="1">{#N/A,#N/A,FALSE,"Elec Deliv";#N/A,#N/A,FALSE,"Atlantic Pie";#N/A,#N/A,FALSE,"Bay Pie";#N/A,#N/A,FALSE,"New Castle Pie";#N/A,#N/A,FALSE,"Transmission Pie"}</definedName>
    <definedName name="wrn.ChartSet." localSheetId="17" hidden="1">{#N/A,#N/A,FALSE,"Elec Deliv";#N/A,#N/A,FALSE,"Atlantic Pie";#N/A,#N/A,FALSE,"Bay Pie";#N/A,#N/A,FALSE,"New Castle Pie";#N/A,#N/A,FALSE,"Transmission Pie"}</definedName>
    <definedName name="wrn.ChartSet." localSheetId="19" hidden="1">{#N/A,#N/A,FALSE,"Elec Deliv";#N/A,#N/A,FALSE,"Atlantic Pie";#N/A,#N/A,FALSE,"Bay Pie";#N/A,#N/A,FALSE,"New Castle Pie";#N/A,#N/A,FALSE,"Transmission Pie"}</definedName>
    <definedName name="wrn.ChartSet." localSheetId="20" hidden="1">{#N/A,#N/A,FALSE,"Elec Deliv";#N/A,#N/A,FALSE,"Atlantic Pie";#N/A,#N/A,FALSE,"Bay Pie";#N/A,#N/A,FALSE,"New Castle Pie";#N/A,#N/A,FALSE,"Transmission Pie"}</definedName>
    <definedName name="wrn.ChartSet." hidden="1">{#N/A,#N/A,FALSE,"Elec Deliv";#N/A,#N/A,FALSE,"Atlantic Pie";#N/A,#N/A,FALSE,"Bay Pie";#N/A,#N/A,FALSE,"New Castle Pie";#N/A,#N/A,FALSE,"Transmission Pie"}</definedName>
    <definedName name="wrn.CP._.Demand." localSheetId="21" hidden="1">{"Retail CP pg1",#N/A,FALSE,"FACTOR3";"Retail CP pg2",#N/A,FALSE,"FACTOR3";"Retail CP pg3",#N/A,FALSE,"FACTOR3"}</definedName>
    <definedName name="wrn.CP._.Demand." localSheetId="9" hidden="1">{"Retail CP pg1",#N/A,FALSE,"FACTOR3";"Retail CP pg2",#N/A,FALSE,"FACTOR3";"Retail CP pg3",#N/A,FALSE,"FACTOR3"}</definedName>
    <definedName name="wrn.CP._.Demand." localSheetId="15" hidden="1">{"Retail CP pg1",#N/A,FALSE,"FACTOR3";"Retail CP pg2",#N/A,FALSE,"FACTOR3";"Retail CP pg3",#N/A,FALSE,"FACTOR3"}</definedName>
    <definedName name="wrn.CP._.Demand." localSheetId="16" hidden="1">{"Retail CP pg1",#N/A,FALSE,"FACTOR3";"Retail CP pg2",#N/A,FALSE,"FACTOR3";"Retail CP pg3",#N/A,FALSE,"FACTOR3"}</definedName>
    <definedName name="wrn.CP._.Demand." localSheetId="14" hidden="1">{"Retail CP pg1",#N/A,FALSE,"FACTOR3";"Retail CP pg2",#N/A,FALSE,"FACTOR3";"Retail CP pg3",#N/A,FALSE,"FACTOR3"}</definedName>
    <definedName name="wrn.CP._.Demand." localSheetId="17" hidden="1">{"Retail CP pg1",#N/A,FALSE,"FACTOR3";"Retail CP pg2",#N/A,FALSE,"FACTOR3";"Retail CP pg3",#N/A,FALSE,"FACTOR3"}</definedName>
    <definedName name="wrn.CP._.Demand." hidden="1">{"Retail CP pg1",#N/A,FALSE,"FACTOR3";"Retail CP pg2",#N/A,FALSE,"FACTOR3";"Retail CP pg3",#N/A,FALSE,"FACTOR3"}</definedName>
    <definedName name="wrn.CP._.Demand2." localSheetId="21" hidden="1">{"Retail CP pg1",#N/A,FALSE,"FACTOR3";"Retail CP pg2",#N/A,FALSE,"FACTOR3";"Retail CP pg3",#N/A,FALSE,"FACTOR3"}</definedName>
    <definedName name="wrn.CP._.Demand2." localSheetId="9" hidden="1">{"Retail CP pg1",#N/A,FALSE,"FACTOR3";"Retail CP pg2",#N/A,FALSE,"FACTOR3";"Retail CP pg3",#N/A,FALSE,"FACTOR3"}</definedName>
    <definedName name="wrn.CP._.Demand2." localSheetId="15" hidden="1">{"Retail CP pg1",#N/A,FALSE,"FACTOR3";"Retail CP pg2",#N/A,FALSE,"FACTOR3";"Retail CP pg3",#N/A,FALSE,"FACTOR3"}</definedName>
    <definedName name="wrn.CP._.Demand2." localSheetId="16" hidden="1">{"Retail CP pg1",#N/A,FALSE,"FACTOR3";"Retail CP pg2",#N/A,FALSE,"FACTOR3";"Retail CP pg3",#N/A,FALSE,"FACTOR3"}</definedName>
    <definedName name="wrn.CP._.Demand2." localSheetId="14" hidden="1">{"Retail CP pg1",#N/A,FALSE,"FACTOR3";"Retail CP pg2",#N/A,FALSE,"FACTOR3";"Retail CP pg3",#N/A,FALSE,"FACTOR3"}</definedName>
    <definedName name="wrn.CP._.Demand2." localSheetId="17" hidden="1">{"Retail CP pg1",#N/A,FALSE,"FACTOR3";"Retail CP pg2",#N/A,FALSE,"FACTOR3";"Retail CP pg3",#N/A,FALSE,"FACTOR3"}</definedName>
    <definedName name="wrn.CP._.Demand2." hidden="1">{"Retail CP pg1",#N/A,FALSE,"FACTOR3";"Retail CP pg2",#N/A,FALSE,"FACTOR3";"Retail CP pg3",#N/A,FALSE,"FACTOR3"}</definedName>
    <definedName name="wrn.Data._.dump." localSheetId="21" hidden="1">{"Input Data",#N/A,FALSE,"Input";"Income and Cash Flow",#N/A,FALSE,"Calculations"}</definedName>
    <definedName name="wrn.Data._.dump." localSheetId="9" hidden="1">{"Input Data",#N/A,FALSE,"Input";"Income and Cash Flow",#N/A,FALSE,"Calculations"}</definedName>
    <definedName name="wrn.Data._.dump." localSheetId="15" hidden="1">{"Input Data",#N/A,FALSE,"Input";"Income and Cash Flow",#N/A,FALSE,"Calculations"}</definedName>
    <definedName name="wrn.Data._.dump." localSheetId="16" hidden="1">{"Input Data",#N/A,FALSE,"Input";"Income and Cash Flow",#N/A,FALSE,"Calculations"}</definedName>
    <definedName name="wrn.Data._.dump." localSheetId="14" hidden="1">{"Input Data",#N/A,FALSE,"Input";"Income and Cash Flow",#N/A,FALSE,"Calculations"}</definedName>
    <definedName name="wrn.Data._.dump." localSheetId="17" hidden="1">{"Input Data",#N/A,FALSE,"Input";"Income and Cash Flow",#N/A,FALSE,"Calculations"}</definedName>
    <definedName name="wrn.Data._.dump." localSheetId="19" hidden="1">{"Input Data",#N/A,FALSE,"Input";"Income and Cash Flow",#N/A,FALSE,"Calculations"}</definedName>
    <definedName name="wrn.Data._.dump." localSheetId="20" hidden="1">{"Input Data",#N/A,FALSE,"Input";"Income and Cash Flow",#N/A,FALSE,"Calculations"}</definedName>
    <definedName name="wrn.Data._.dump." hidden="1">{"Input Data",#N/A,FALSE,"Input";"Income and Cash Flow",#N/A,FALSE,"Calculations"}</definedName>
    <definedName name="wrn.Deferral._.Forecast." localSheetId="21" hidden="1">{"Summary Deferral Forecast",#N/A,FALSE,"Deferral Forecast";"BGS Deferral Forecast",#N/A,FALSE,"BGS Deferral";"NNC Deferral Forecast",#N/A,FALSE,"NNC Deferral";"MTCDeferralForecast",#N/A,FALSE,"MTC Deferral";"SBC Deferral Forecast",#N/A,FALSE,"SBC Deferral"}</definedName>
    <definedName name="wrn.Deferral._.Forecast." localSheetId="9" hidden="1">{"Summary Deferral Forecast",#N/A,FALSE,"Deferral Forecast";"BGS Deferral Forecast",#N/A,FALSE,"BGS Deferral";"NNC Deferral Forecast",#N/A,FALSE,"NNC Deferral";"MTCDeferralForecast",#N/A,FALSE,"MTC Deferral";"SBC Deferral Forecast",#N/A,FALSE,"SBC Deferral"}</definedName>
    <definedName name="wrn.Deferral._.Forecast." localSheetId="15" hidden="1">{"Summary Deferral Forecast",#N/A,FALSE,"Deferral Forecast";"BGS Deferral Forecast",#N/A,FALSE,"BGS Deferral";"NNC Deferral Forecast",#N/A,FALSE,"NNC Deferral";"MTCDeferralForecast",#N/A,FALSE,"MTC Deferral";"SBC Deferral Forecast",#N/A,FALSE,"SBC Deferral"}</definedName>
    <definedName name="wrn.Deferral._.Forecast." localSheetId="16" hidden="1">{"Summary Deferral Forecast",#N/A,FALSE,"Deferral Forecast";"BGS Deferral Forecast",#N/A,FALSE,"BGS Deferral";"NNC Deferral Forecast",#N/A,FALSE,"NNC Deferral";"MTCDeferralForecast",#N/A,FALSE,"MTC Deferral";"SBC Deferral Forecast",#N/A,FALSE,"SBC Deferral"}</definedName>
    <definedName name="wrn.Deferral._.Forecast." localSheetId="14" hidden="1">{"Summary Deferral Forecast",#N/A,FALSE,"Deferral Forecast";"BGS Deferral Forecast",#N/A,FALSE,"BGS Deferral";"NNC Deferral Forecast",#N/A,FALSE,"NNC Deferral";"MTCDeferralForecast",#N/A,FALSE,"MTC Deferral";"SBC Deferral Forecast",#N/A,FALSE,"SBC Deferral"}</definedName>
    <definedName name="wrn.Deferral._.Forecast." localSheetId="17" hidden="1">{"Summary Deferral Forecast",#N/A,FALSE,"Deferral Forecast";"BGS Deferral Forecast",#N/A,FALSE,"BGS Deferral";"NNC Deferral Forecast",#N/A,FALSE,"NNC Deferral";"MTCDeferralForecast",#N/A,FALSE,"MTC Deferral";"SBC Deferral Forecast",#N/A,FALSE,"SBC Deferral"}</definedName>
    <definedName name="wrn.Deferral._.Forecast." localSheetId="19" hidden="1">{"Summary Deferral Forecast",#N/A,FALSE,"Deferral Forecast";"BGS Deferral Forecast",#N/A,FALSE,"BGS Deferral";"NNC Deferral Forecast",#N/A,FALSE,"NNC Deferral";"MTCDeferralForecast",#N/A,FALSE,"MTC Deferral";"SBC Deferral Forecast",#N/A,FALSE,"SBC Deferral"}</definedName>
    <definedName name="wrn.Deferral._.Forecast." localSheetId="20" hidden="1">{"Summary Deferral Forecast",#N/A,FALSE,"Deferral Forecast";"BGS Deferral Forecast",#N/A,FALSE,"BGS Deferral";"NNC Deferral Forecast",#N/A,FALSE,"NNC Deferral";"MTCDeferralForecast",#N/A,FALSE,"MTC Deferral";"SBC Deferral Forecast",#N/A,FALSE,"SBC Deferral"}</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EMPPAY." localSheetId="21" hidden="1">{#N/A,#N/A,FALSE,"EMPPAY"}</definedName>
    <definedName name="wrn.EMPPAY." localSheetId="9" hidden="1">{#N/A,#N/A,FALSE,"EMPPAY"}</definedName>
    <definedName name="wrn.EMPPAY." localSheetId="15" hidden="1">{#N/A,#N/A,FALSE,"EMPPAY"}</definedName>
    <definedName name="wrn.EMPPAY." localSheetId="16" hidden="1">{#N/A,#N/A,FALSE,"EMPPAY"}</definedName>
    <definedName name="wrn.EMPPAY." localSheetId="14" hidden="1">{#N/A,#N/A,FALSE,"EMPPAY"}</definedName>
    <definedName name="wrn.EMPPAY." localSheetId="17" hidden="1">{#N/A,#N/A,FALSE,"EMPPAY"}</definedName>
    <definedName name="wrn.EMPPAY." hidden="1">{#N/A,#N/A,FALSE,"EMPPAY"}</definedName>
    <definedName name="wrn.Factors._.Tab._.10." localSheetId="9" hidden="1">{"Factors Pages 1-2",#N/A,FALSE,"Factors";"Factors Page 3",#N/A,FALSE,"Factors";"Factors Page 4",#N/A,FALSE,"Factors";"Factors Page 5",#N/A,FALSE,"Factors";"Factors Pages 8-27",#N/A,FALSE,"Factors"}</definedName>
    <definedName name="wrn.Factors._.Tab._.10." localSheetId="17"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iling." localSheetId="21"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9"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5"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6"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4"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7"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9"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20"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localSheetId="21" hidden="1">{"Print Empty Template",#N/A,FALSE,"Input"}</definedName>
    <definedName name="wrn.For._.filling._.out._.assessments." localSheetId="9" hidden="1">{"Print Empty Template",#N/A,FALSE,"Input"}</definedName>
    <definedName name="wrn.For._.filling._.out._.assessments." localSheetId="15" hidden="1">{"Print Empty Template",#N/A,FALSE,"Input"}</definedName>
    <definedName name="wrn.For._.filling._.out._.assessments." localSheetId="16" hidden="1">{"Print Empty Template",#N/A,FALSE,"Input"}</definedName>
    <definedName name="wrn.For._.filling._.out._.assessments." localSheetId="14" hidden="1">{"Print Empty Template",#N/A,FALSE,"Input"}</definedName>
    <definedName name="wrn.For._.filling._.out._.assessments." localSheetId="17" hidden="1">{"Print Empty Template",#N/A,FALSE,"Input"}</definedName>
    <definedName name="wrn.For._.filling._.out._.assessments." localSheetId="19" hidden="1">{"Print Empty Template",#N/A,FALSE,"Input"}</definedName>
    <definedName name="wrn.For._.filling._.out._.assessments." localSheetId="20" hidden="1">{"Print Empty Template",#N/A,FALSE,"Input"}</definedName>
    <definedName name="wrn.For._.filling._.out._.assessments." hidden="1">{"Print Empty Template",#N/A,FALSE,"Input"}</definedName>
    <definedName name="wrn.HLP._.Detail." localSheetId="21" hidden="1">{"2002 - 2006 Detail Income Statement",#N/A,FALSE,"TUB Income Statement wo DW";"BGS Deferral",#N/A,FALSE,"BGS Deferral";"NNC Deferral",#N/A,FALSE,"NNC Deferral";"MTC Deferral",#N/A,FALSE,"MTC Deferral";#N/A,#N/A,FALSE,"Schedule D"}</definedName>
    <definedName name="wrn.HLP._.Detail." localSheetId="9" hidden="1">{"2002 - 2006 Detail Income Statement",#N/A,FALSE,"TUB Income Statement wo DW";"BGS Deferral",#N/A,FALSE,"BGS Deferral";"NNC Deferral",#N/A,FALSE,"NNC Deferral";"MTC Deferral",#N/A,FALSE,"MTC Deferral";#N/A,#N/A,FALSE,"Schedule D"}</definedName>
    <definedName name="wrn.HLP._.Detail." localSheetId="15" hidden="1">{"2002 - 2006 Detail Income Statement",#N/A,FALSE,"TUB Income Statement wo DW";"BGS Deferral",#N/A,FALSE,"BGS Deferral";"NNC Deferral",#N/A,FALSE,"NNC Deferral";"MTC Deferral",#N/A,FALSE,"MTC Deferral";#N/A,#N/A,FALSE,"Schedule D"}</definedName>
    <definedName name="wrn.HLP._.Detail." localSheetId="16" hidden="1">{"2002 - 2006 Detail Income Statement",#N/A,FALSE,"TUB Income Statement wo DW";"BGS Deferral",#N/A,FALSE,"BGS Deferral";"NNC Deferral",#N/A,FALSE,"NNC Deferral";"MTC Deferral",#N/A,FALSE,"MTC Deferral";#N/A,#N/A,FALSE,"Schedule D"}</definedName>
    <definedName name="wrn.HLP._.Detail." localSheetId="14" hidden="1">{"2002 - 2006 Detail Income Statement",#N/A,FALSE,"TUB Income Statement wo DW";"BGS Deferral",#N/A,FALSE,"BGS Deferral";"NNC Deferral",#N/A,FALSE,"NNC Deferral";"MTC Deferral",#N/A,FALSE,"MTC Deferral";#N/A,#N/A,FALSE,"Schedule D"}</definedName>
    <definedName name="wrn.HLP._.Detail." localSheetId="17" hidden="1">{"2002 - 2006 Detail Income Statement",#N/A,FALSE,"TUB Income Statement wo DW";"BGS Deferral",#N/A,FALSE,"BGS Deferral";"NNC Deferral",#N/A,FALSE,"NNC Deferral";"MTC Deferral",#N/A,FALSE,"MTC Deferral";#N/A,#N/A,FALSE,"Schedule D"}</definedName>
    <definedName name="wrn.HLP._.Detail." localSheetId="19" hidden="1">{"2002 - 2006 Detail Income Statement",#N/A,FALSE,"TUB Income Statement wo DW";"BGS Deferral",#N/A,FALSE,"BGS Deferral";"NNC Deferral",#N/A,FALSE,"NNC Deferral";"MTC Deferral",#N/A,FALSE,"MTC Deferral";#N/A,#N/A,FALSE,"Schedule D"}</definedName>
    <definedName name="wrn.HLP._.Detail." localSheetId="20" hidden="1">{"2002 - 2006 Detail Income Statement",#N/A,FALSE,"TUB Income Statement wo DW";"BGS Deferral",#N/A,FALSE,"BGS Deferral";"NNC Deferral",#N/A,FALSE,"NNC Deferral";"MTC Deferral",#N/A,FALSE,"MTC Deferral";#N/A,#N/A,FALSE,"Schedule D"}</definedName>
    <definedName name="wrn.HLP._.Detail." hidden="1">{"2002 - 2006 Detail Income Statement",#N/A,FALSE,"TUB Income Statement wo DW";"BGS Deferral",#N/A,FALSE,"BGS Deferral";"NNC Deferral",#N/A,FALSE,"NNC Deferral";"MTC Deferral",#N/A,FALSE,"MTC Deferral";#N/A,#N/A,FALSE,"Schedule D"}</definedName>
    <definedName name="wrn.inventory." localSheetId="9" hidden="1">{"summary",#N/A,TRUE,"Coal Inventory Summary";"view 1",#N/A,TRUE,"Coal Inv. By Station";"view 2",#N/A,TRUE,"Coal inv by sta 2";"view 3",#N/A,TRUE,"Coal inv by sta 3";"oil",#N/A,TRUE,"Oil Purchases"}</definedName>
    <definedName name="wrn.inventory." localSheetId="15" hidden="1">{"summary",#N/A,TRUE,"Coal Inventory Summary";"view 1",#N/A,TRUE,"Coal Inv. By Station";"view 2",#N/A,TRUE,"Coal inv by sta 2";"view 3",#N/A,TRUE,"Coal inv by sta 3";"oil",#N/A,TRUE,"Oil Purchases"}</definedName>
    <definedName name="wrn.inventory." localSheetId="16" hidden="1">{"summary",#N/A,TRUE,"Coal Inventory Summary";"view 1",#N/A,TRUE,"Coal Inv. By Station";"view 2",#N/A,TRUE,"Coal inv by sta 2";"view 3",#N/A,TRUE,"Coal inv by sta 3";"oil",#N/A,TRUE,"Oil Purchases"}</definedName>
    <definedName name="wrn.inventory." localSheetId="17" hidden="1">{"summary",#N/A,TRUE,"Coal Inventory Summary";"view 1",#N/A,TRUE,"Coal Inv. By Station";"view 2",#N/A,TRUE,"Coal inv by sta 2";"view 3",#N/A,TRUE,"Coal inv by sta 3";"oil",#N/A,TRUE,"Oil Purchases"}</definedName>
    <definedName name="wrn.inventory." hidden="1">{"summary",#N/A,TRUE,"Coal Inventory Summary";"view 1",#N/A,TRUE,"Coal Inv. By Station";"view 2",#N/A,TRUE,"Coal inv by sta 2";"view 3",#N/A,TRUE,"Coal inv by sta 3";"oil",#N/A,TRUE,"Oil Purchases"}</definedName>
    <definedName name="wrn.IPO._.Valuation." localSheetId="9" hidden="1">{"assumptions",#N/A,FALSE,"Scenario 1";"valuation",#N/A,FALSE,"Scenario 1"}</definedName>
    <definedName name="wrn.IPO._.Valuation." localSheetId="17" hidden="1">{"assumptions",#N/A,FALSE,"Scenario 1";"valuation",#N/A,FALSE,"Scenario 1"}</definedName>
    <definedName name="wrn.IPO._.Valuation." hidden="1">{"assumptions",#N/A,FALSE,"Scenario 1";"valuation",#N/A,FALSE,"Scenario 1"}</definedName>
    <definedName name="wrn.LBO._.Summary." localSheetId="9" hidden="1">{"LBO Summary",#N/A,FALSE,"Summary"}</definedName>
    <definedName name="wrn.LBO._.Summary." localSheetId="17" hidden="1">{"LBO Summary",#N/A,FALSE,"Summary"}</definedName>
    <definedName name="wrn.LBO._.Summary." hidden="1">{"LBO Summary",#N/A,FALSE,"Summary"}</definedName>
    <definedName name="wrn.LOUISIANA." localSheetId="9" hidden="1">{#N/A,#N/A,FALSE,"LOCAL.XLS"}</definedName>
    <definedName name="wrn.LOUISIANA." localSheetId="17" hidden="1">{#N/A,#N/A,FALSE,"LOCAL.XLS"}</definedName>
    <definedName name="wrn.LOUISIANA." hidden="1">{#N/A,#N/A,FALSE,"LOCAL.XLS"}</definedName>
    <definedName name="wrn.OR._.Carrying._.Charge._.JV." localSheetId="9" hidden="1">{#N/A,#N/A,FALSE,"Loans";#N/A,#N/A,FALSE,"Program Costs";#N/A,#N/A,FALSE,"Measures";#N/A,#N/A,FALSE,"Net Lost Rev";#N/A,#N/A,FALSE,"Incentive"}</definedName>
    <definedName name="wrn.OR._.Carrying._.Charge._.JV." localSheetId="17"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9" hidden="1">{#N/A,#N/A,FALSE,"Loans";#N/A,#N/A,FALSE,"Program Costs";#N/A,#N/A,FALSE,"Measures";#N/A,#N/A,FALSE,"Net Lost Rev";#N/A,#N/A,FALSE,"Incentive"}</definedName>
    <definedName name="wrn.OR._.Carrying._.Charge._.JV.1" localSheetId="17"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int._.All._.Pages." localSheetId="9" hidden="1">{"LBO Summary",#N/A,FALSE,"Summary";"Income Statement",#N/A,FALSE,"Model";"Cash Flow",#N/A,FALSE,"Model";"Balance Sheet",#N/A,FALSE,"Model";"Working Capital",#N/A,FALSE,"Model";"Pro Forma Balance Sheets",#N/A,FALSE,"PFBS";"Debt Balances",#N/A,FALSE,"Model";"Fee Schedules",#N/A,FALSE,"Model"}</definedName>
    <definedName name="wrn.Print._.All._.Pages." localSheetId="17" hidden="1">{"LBO Summary",#N/A,FALSE,"Summary";"Income Statement",#N/A,FALSE,"Model";"Cash Flow",#N/A,FALSE,"Model";"Balance Sheet",#N/A,FALSE,"Model";"Working Capital",#N/A,FALSE,"Model";"Pro Forma Balance Sheets",#N/A,FALSE,"PFBS";"Debt Balances",#N/A,FALSE,"Model";"Fee Schedules",#N/A,FALSE,"Model"}</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All." localSheetId="21" hidden="1">{#N/A,#N/A,FALSE,"Monthly SAIFI";#N/A,#N/A,FALSE,"Yearly SAIFI";#N/A,#N/A,FALSE,"Monthly CAIDI";#N/A,#N/A,FALSE,"Yearly CAIDI";#N/A,#N/A,FALSE,"Monthly SAIDI";#N/A,#N/A,FALSE,"Yearly SAIDI";#N/A,#N/A,FALSE,"Monthly MAIFI";#N/A,#N/A,FALSE,"Yearly MAIFI";#N/A,#N/A,FALSE,"Monthly Cust &gt;=4 Int"}</definedName>
    <definedName name="wrn.PrintAll." localSheetId="9" hidden="1">{#N/A,#N/A,FALSE,"Monthly SAIFI";#N/A,#N/A,FALSE,"Yearly SAIFI";#N/A,#N/A,FALSE,"Monthly CAIDI";#N/A,#N/A,FALSE,"Yearly CAIDI";#N/A,#N/A,FALSE,"Monthly SAIDI";#N/A,#N/A,FALSE,"Yearly SAIDI";#N/A,#N/A,FALSE,"Monthly MAIFI";#N/A,#N/A,FALSE,"Yearly MAIFI";#N/A,#N/A,FALSE,"Monthly Cust &gt;=4 Int"}</definedName>
    <definedName name="wrn.PrintAll." localSheetId="15" hidden="1">{#N/A,#N/A,FALSE,"Monthly SAIFI";#N/A,#N/A,FALSE,"Yearly SAIFI";#N/A,#N/A,FALSE,"Monthly CAIDI";#N/A,#N/A,FALSE,"Yearly CAIDI";#N/A,#N/A,FALSE,"Monthly SAIDI";#N/A,#N/A,FALSE,"Yearly SAIDI";#N/A,#N/A,FALSE,"Monthly MAIFI";#N/A,#N/A,FALSE,"Yearly MAIFI";#N/A,#N/A,FALSE,"Monthly Cust &gt;=4 Int"}</definedName>
    <definedName name="wrn.PrintAll." localSheetId="16" hidden="1">{#N/A,#N/A,FALSE,"Monthly SAIFI";#N/A,#N/A,FALSE,"Yearly SAIFI";#N/A,#N/A,FALSE,"Monthly CAIDI";#N/A,#N/A,FALSE,"Yearly CAIDI";#N/A,#N/A,FALSE,"Monthly SAIDI";#N/A,#N/A,FALSE,"Yearly SAIDI";#N/A,#N/A,FALSE,"Monthly MAIFI";#N/A,#N/A,FALSE,"Yearly MAIFI";#N/A,#N/A,FALSE,"Monthly Cust &gt;=4 Int"}</definedName>
    <definedName name="wrn.PrintAll." localSheetId="14" hidden="1">{#N/A,#N/A,FALSE,"Monthly SAIFI";#N/A,#N/A,FALSE,"Yearly SAIFI";#N/A,#N/A,FALSE,"Monthly CAIDI";#N/A,#N/A,FALSE,"Yearly CAIDI";#N/A,#N/A,FALSE,"Monthly SAIDI";#N/A,#N/A,FALSE,"Yearly SAIDI";#N/A,#N/A,FALSE,"Monthly MAIFI";#N/A,#N/A,FALSE,"Yearly MAIFI";#N/A,#N/A,FALSE,"Monthly Cust &gt;=4 Int"}</definedName>
    <definedName name="wrn.PrintAll." localSheetId="17" hidden="1">{#N/A,#N/A,FALSE,"Monthly SAIFI";#N/A,#N/A,FALSE,"Yearly SAIFI";#N/A,#N/A,FALSE,"Monthly CAIDI";#N/A,#N/A,FALSE,"Yearly CAIDI";#N/A,#N/A,FALSE,"Monthly SAIDI";#N/A,#N/A,FALSE,"Yearly SAIDI";#N/A,#N/A,FALSE,"Monthly MAIFI";#N/A,#N/A,FALSE,"Yearly MAIFI";#N/A,#N/A,FALSE,"Monthly Cust &gt;=4 Int"}</definedName>
    <definedName name="wrn.PrintAll." hidden="1">{#N/A,#N/A,FALSE,"Monthly SAIFI";#N/A,#N/A,FALSE,"Yearly SAIFI";#N/A,#N/A,FALSE,"Monthly CAIDI";#N/A,#N/A,FALSE,"Yearly CAIDI";#N/A,#N/A,FALSE,"Monthly SAIDI";#N/A,#N/A,FALSE,"Yearly SAIDI";#N/A,#N/A,FALSE,"Monthly MAIFI";#N/A,#N/A,FALSE,"Yearly MAIFI";#N/A,#N/A,FALSE,"Monthly Cust &gt;=4 Int"}</definedName>
    <definedName name="wrn.privatelecform." localSheetId="9" hidden="1">{#N/A,#N/A,FALSE,"TD 1";#N/A,#N/A,FALSE,"TD 2";#N/A,#N/A,FALSE,"TD 3";#N/A,#N/A,FALSE,"TD 4";#N/A,#N/A,FALSE,"TD 5A";#N/A,#N/A,FALSE,"TD 5B";#N/A,#N/A,FALSE,"TD 6A";#N/A,#N/A,FALSE,"TD 6B";#N/A,#N/A,FALSE,"TD 7";#N/A,#N/A,FALSE,"TD 8";#N/A,#N/A,FALSE,"TD 9A";#N/A,#N/A,FALSE,"TD 9B";#N/A,#N/A,FALSE,"TD 10";#N/A,#N/A,FALSE,"TD 11";#N/A,#N/A,FALSE,"TD 12";#N/A,#N/A,FALSE,"TD DEC"}</definedName>
    <definedName name="wrn.privatelecform." localSheetId="17" hidden="1">{#N/A,#N/A,FALSE,"TD 1";#N/A,#N/A,FALSE,"TD 2";#N/A,#N/A,FALSE,"TD 3";#N/A,#N/A,FALSE,"TD 4";#N/A,#N/A,FALSE,"TD 5A";#N/A,#N/A,FALSE,"TD 5B";#N/A,#N/A,FALSE,"TD 6A";#N/A,#N/A,FALSE,"TD 6B";#N/A,#N/A,FALSE,"TD 7";#N/A,#N/A,FALSE,"TD 8";#N/A,#N/A,FALSE,"TD 9A";#N/A,#N/A,FALSE,"TD 9B";#N/A,#N/A,FALSE,"TD 10";#N/A,#N/A,FALSE,"TD 11";#N/A,#N/A,FALSE,"TD 12";#N/A,#N/A,FALSE,"TD DEC"}</definedName>
    <definedName name="wrn.privatelecform." hidden="1">{#N/A,#N/A,FALSE,"TD 1";#N/A,#N/A,FALSE,"TD 2";#N/A,#N/A,FALSE,"TD 3";#N/A,#N/A,FALSE,"TD 4";#N/A,#N/A,FALSE,"TD 5A";#N/A,#N/A,FALSE,"TD 5B";#N/A,#N/A,FALSE,"TD 6A";#N/A,#N/A,FALSE,"TD 6B";#N/A,#N/A,FALSE,"TD 7";#N/A,#N/A,FALSE,"TD 8";#N/A,#N/A,FALSE,"TD 9A";#N/A,#N/A,FALSE,"TD 9B";#N/A,#N/A,FALSE,"TD 10";#N/A,#N/A,FALSE,"TD 11";#N/A,#N/A,FALSE,"TD 12";#N/A,#N/A,FALSE,"TD DEC"}</definedName>
    <definedName name="wrn.Receipt._.Stats." localSheetId="9" hidden="1">{"CM Dollars",#N/A,FALSE,"Rec Dollars";"YTD Dollars",#N/A,FALSE,"Rec Dollars";"CM Rec Stats",#N/A,FALSE,"Rec Dollars";"YTD Rec Stats",#N/A,FALSE,"Rec Dollars"}</definedName>
    <definedName name="wrn.Receipt._.Stats." localSheetId="15" hidden="1">{"CM Dollars",#N/A,FALSE,"Rec Dollars";"YTD Dollars",#N/A,FALSE,"Rec Dollars";"CM Rec Stats",#N/A,FALSE,"Rec Dollars";"YTD Rec Stats",#N/A,FALSE,"Rec Dollars"}</definedName>
    <definedName name="wrn.Receipt._.Stats." localSheetId="16" hidden="1">{"CM Dollars",#N/A,FALSE,"Rec Dollars";"YTD Dollars",#N/A,FALSE,"Rec Dollars";"CM Rec Stats",#N/A,FALSE,"Rec Dollars";"YTD Rec Stats",#N/A,FALSE,"Rec Dollars"}</definedName>
    <definedName name="wrn.Receipt._.Stats." localSheetId="17" hidden="1">{"CM Dollars",#N/A,FALSE,"Rec Dollars";"YTD Dollars",#N/A,FALSE,"Rec Dollars";"CM Rec Stats",#N/A,FALSE,"Rec Dollars";"YTD Rec Stats",#N/A,FALSE,"Rec Dollars"}</definedName>
    <definedName name="wrn.Receipt._.Stats." hidden="1">{"CM Dollars",#N/A,FALSE,"Rec Dollars";"YTD Dollars",#N/A,FALSE,"Rec Dollars";"CM Rec Stats",#N/A,FALSE,"Rec Dollars";"YTD Rec Stats",#N/A,FALSE,"Rec Dollars"}</definedName>
    <definedName name="wrn.Report." localSheetId="21" hidden="1">{#N/A,#N/A,FALSE,"Work performed";#N/A,#N/A,FALSE,"Resources"}</definedName>
    <definedName name="wrn.Report." localSheetId="9" hidden="1">{#N/A,#N/A,FALSE,"Work performed";#N/A,#N/A,FALSE,"Resources"}</definedName>
    <definedName name="wrn.Report." localSheetId="15" hidden="1">{#N/A,#N/A,FALSE,"Work performed";#N/A,#N/A,FALSE,"Resources"}</definedName>
    <definedName name="wrn.Report." localSheetId="16" hidden="1">{#N/A,#N/A,FALSE,"Work performed";#N/A,#N/A,FALSE,"Resources"}</definedName>
    <definedName name="wrn.Report." localSheetId="14" hidden="1">{#N/A,#N/A,FALSE,"Work performed";#N/A,#N/A,FALSE,"Resources"}</definedName>
    <definedName name="wrn.Report." localSheetId="17" hidden="1">{#N/A,#N/A,FALSE,"Work performed";#N/A,#N/A,FALSE,"Resources"}</definedName>
    <definedName name="wrn.Report." localSheetId="19" hidden="1">{#N/A,#N/A,FALSE,"Work performed";#N/A,#N/A,FALSE,"Resources"}</definedName>
    <definedName name="wrn.Report." localSheetId="20" hidden="1">{#N/A,#N/A,FALSE,"Work performed";#N/A,#N/A,FALSE,"Resources"}</definedName>
    <definedName name="wrn.Report." hidden="1">{#N/A,#N/A,FALSE,"Work performed";#N/A,#N/A,FALSE,"Resources"}</definedName>
    <definedName name="wrn.Revenue._.Analysis." localSheetId="21"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9"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5"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6"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4"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7"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9"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20"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ALES._.VAR._.95._.BUDGET." localSheetId="9" hidden="1">{"PRINT",#N/A,TRUE,"APPA";"PRINT",#N/A,TRUE,"APS";"PRINT",#N/A,TRUE,"BHPL";"PRINT",#N/A,TRUE,"BHPL2";"PRINT",#N/A,TRUE,"CDWR";"PRINT",#N/A,TRUE,"EWEB";"PRINT",#N/A,TRUE,"LADWP";"PRINT",#N/A,TRUE,"NEVBASE"}</definedName>
    <definedName name="wrn.SALES._.VAR._.95._.BUDGET." localSheetId="17"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ummary." localSheetId="9" hidden="1">{#N/A,#N/A,FALSE,"AP&amp;L"}</definedName>
    <definedName name="wrn.summary." localSheetId="17" hidden="1">{#N/A,#N/A,FALSE,"AP&amp;L"}</definedName>
    <definedName name="wrn.summary." hidden="1">{#N/A,#N/A,FALSE,"AP&amp;L"}</definedName>
    <definedName name="wrn.Supporting._.Calculations." localSheetId="21" hidden="1">{#N/A,#N/A,FALSE,"Work performed";#N/A,#N/A,FALSE,"Resources"}</definedName>
    <definedName name="wrn.Supporting._.Calculations." localSheetId="9" hidden="1">{#N/A,#N/A,FALSE,"Work performed";#N/A,#N/A,FALSE,"Resources"}</definedName>
    <definedName name="wrn.Supporting._.Calculations." localSheetId="15" hidden="1">{#N/A,#N/A,FALSE,"Work performed";#N/A,#N/A,FALSE,"Resources"}</definedName>
    <definedName name="wrn.Supporting._.Calculations." localSheetId="16" hidden="1">{#N/A,#N/A,FALSE,"Work performed";#N/A,#N/A,FALSE,"Resources"}</definedName>
    <definedName name="wrn.Supporting._.Calculations." localSheetId="14" hidden="1">{#N/A,#N/A,FALSE,"Work performed";#N/A,#N/A,FALSE,"Resources"}</definedName>
    <definedName name="wrn.Supporting._.Calculations." localSheetId="17" hidden="1">{#N/A,#N/A,FALSE,"Work performed";#N/A,#N/A,FALSE,"Resources"}</definedName>
    <definedName name="wrn.Supporting._.Calculations." localSheetId="19" hidden="1">{#N/A,#N/A,FALSE,"Work performed";#N/A,#N/A,FALSE,"Resources"}</definedName>
    <definedName name="wrn.Supporting._.Calculations." localSheetId="20" hidden="1">{#N/A,#N/A,FALSE,"Work performed";#N/A,#N/A,FALSE,"Resources"}</definedName>
    <definedName name="wrn.Supporting._.Calculations." hidden="1">{#N/A,#N/A,FALSE,"Work performed";#N/A,#N/A,FALSE,"Resources"}</definedName>
    <definedName name="wrn.Tax._.Accrual." localSheetId="21" hidden="1">{#N/A,#N/A,TRUE,"TAXPROV";#N/A,#N/A,TRUE,"FLOWTHRU";#N/A,#N/A,TRUE,"SCHEDULE M'S";#N/A,#N/A,TRUE,"PLANT M'S";#N/A,#N/A,TRUE,"TAXJE"}</definedName>
    <definedName name="wrn.Tax._.Accrual." localSheetId="9" hidden="1">{#N/A,#N/A,TRUE,"TAXPROV";#N/A,#N/A,TRUE,"FLOWTHRU";#N/A,#N/A,TRUE,"SCHEDULE M'S";#N/A,#N/A,TRUE,"PLANT M'S";#N/A,#N/A,TRUE,"TAXJE"}</definedName>
    <definedName name="wrn.Tax._.Accrual." localSheetId="15" hidden="1">{#N/A,#N/A,TRUE,"TAXPROV";#N/A,#N/A,TRUE,"FLOWTHRU";#N/A,#N/A,TRUE,"SCHEDULE M'S";#N/A,#N/A,TRUE,"PLANT M'S";#N/A,#N/A,TRUE,"TAXJE"}</definedName>
    <definedName name="wrn.Tax._.Accrual." localSheetId="16" hidden="1">{#N/A,#N/A,TRUE,"TAXPROV";#N/A,#N/A,TRUE,"FLOWTHRU";#N/A,#N/A,TRUE,"SCHEDULE M'S";#N/A,#N/A,TRUE,"PLANT M'S";#N/A,#N/A,TRUE,"TAXJE"}</definedName>
    <definedName name="wrn.Tax._.Accrual." localSheetId="14" hidden="1">{#N/A,#N/A,TRUE,"TAXPROV";#N/A,#N/A,TRUE,"FLOWTHRU";#N/A,#N/A,TRUE,"SCHEDULE M'S";#N/A,#N/A,TRUE,"PLANT M'S";#N/A,#N/A,TRUE,"TAXJE"}</definedName>
    <definedName name="wrn.Tax._.Accrual." localSheetId="17" hidden="1">{#N/A,#N/A,TRUE,"TAXPROV";#N/A,#N/A,TRUE,"FLOWTHRU";#N/A,#N/A,TRUE,"SCHEDULE M'S";#N/A,#N/A,TRUE,"PLANT M'S";#N/A,#N/A,TRUE,"TAXJE"}</definedName>
    <definedName name="wrn.Tax._.Accrual." localSheetId="19" hidden="1">{#N/A,#N/A,TRUE,"TAXPROV";#N/A,#N/A,TRUE,"FLOWTHRU";#N/A,#N/A,TRUE,"SCHEDULE M'S";#N/A,#N/A,TRUE,"PLANT M'S";#N/A,#N/A,TRUE,"TAXJE"}</definedName>
    <definedName name="wrn.Tax._.Accrual." localSheetId="20" hidden="1">{#N/A,#N/A,TRUE,"TAXPROV";#N/A,#N/A,TRUE,"FLOWTHRU";#N/A,#N/A,TRUE,"SCHEDULE M'S";#N/A,#N/A,TRUE,"PLANT M'S";#N/A,#N/A,TRUE,"TAXJE"}</definedName>
    <definedName name="wrn.Tax._.Accrual." hidden="1">{#N/A,#N/A,TRUE,"TAXPROV";#N/A,#N/A,TRUE,"FLOWTHRU";#N/A,#N/A,TRUE,"SCHEDULE M'S";#N/A,#N/A,TRUE,"PLANT M'S";#N/A,#N/A,TRUE,"TAXJE"}</definedName>
    <definedName name="wrn.YearEnd." localSheetId="9" hidden="1">{"Factors Pages 1-2",#N/A,FALSE,"Variables";"Factors Page 3",#N/A,FALSE,"Variables";"Factors Page 4",#N/A,FALSE,"Variables";"Factors Page 5",#N/A,FALSE,"Variables";"YE Pages 7-26",#N/A,FALSE,"Variables"}</definedName>
    <definedName name="wrn.YearEnd." localSheetId="17"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WS" localSheetId="9">'3a - Shared Revenues'!$E$57</definedName>
    <definedName name="WS">'[152]MISO Cover'!$I$201</definedName>
    <definedName name="xa" localSheetId="9">{"'Metretek HTML'!$A$7:$W$42"}</definedName>
    <definedName name="xa" localSheetId="15">{"'Metretek HTML'!$A$7:$W$42"}</definedName>
    <definedName name="xa" localSheetId="16">{"'Metretek HTML'!$A$7:$W$42"}</definedName>
    <definedName name="xa" localSheetId="17">{"'Metretek HTML'!$A$7:$W$42"}</definedName>
    <definedName name="xa">{"'Metretek HTML'!$A$7:$W$42"}</definedName>
    <definedName name="XLRG_GE">#REF!</definedName>
    <definedName name="XLRG_GJ">#REF!</definedName>
    <definedName name="xls" localSheetId="9">{"'Metretek HTML'!$A$7:$W$42"}</definedName>
    <definedName name="xls" localSheetId="15">{"'Metretek HTML'!$A$7:$W$42"}</definedName>
    <definedName name="xls" localSheetId="16">{"'Metretek HTML'!$A$7:$W$42"}</definedName>
    <definedName name="xls" localSheetId="17">{"'Metretek HTML'!$A$7:$W$42"}</definedName>
    <definedName name="xls">{"'Metretek HTML'!$A$7:$W$42"}</definedName>
    <definedName name="XO" localSheetId="9">{"'Metretek HTML'!$A$7:$W$42"}</definedName>
    <definedName name="XO" localSheetId="15">{"'Metretek HTML'!$A$7:$W$42"}</definedName>
    <definedName name="XO" localSheetId="16">{"'Metretek HTML'!$A$7:$W$42"}</definedName>
    <definedName name="XO" localSheetId="17">{"'Metretek HTML'!$A$7:$W$42"}</definedName>
    <definedName name="XO">{"'Metretek HTML'!$A$7:$W$42"}</definedName>
    <definedName name="xs" localSheetId="9">{"'Metretek HTML'!$A$7:$W$42"}</definedName>
    <definedName name="xs" localSheetId="15">{"'Metretek HTML'!$A$7:$W$42"}</definedName>
    <definedName name="xs" localSheetId="16">{"'Metretek HTML'!$A$7:$W$42"}</definedName>
    <definedName name="xs" localSheetId="17">{"'Metretek HTML'!$A$7:$W$42"}</definedName>
    <definedName name="xs">{"'Metretek HTML'!$A$7:$W$42"}</definedName>
    <definedName name="xTc" localSheetId="9">'[158]PMG Annual'!#REF!</definedName>
    <definedName name="xTc">'[159]PMG Annual'!#REF!</definedName>
    <definedName name="xx" localSheetId="21" hidden="1">{#N/A,#N/A,FALSE,"EMPPAY"}</definedName>
    <definedName name="xx" localSheetId="9">{"'Metretek HTML'!$A$7:$W$42"}</definedName>
    <definedName name="xx" localSheetId="15" hidden="1">{#N/A,#N/A,FALSE,"EMPPAY"}</definedName>
    <definedName name="xx" localSheetId="16">{"'Metretek HTML'!$A$7:$W$42"}</definedName>
    <definedName name="xx" localSheetId="14" hidden="1">{#N/A,#N/A,FALSE,"EMPPAY"}</definedName>
    <definedName name="xx" localSheetId="17">{"'Metretek HTML'!$A$7:$W$42"}</definedName>
    <definedName name="xx" localSheetId="19" hidden="1">{#N/A,#N/A,FALSE,"EMPPAY"}</definedName>
    <definedName name="xx" localSheetId="20" hidden="1">{#N/A,#N/A,FALSE,"EMPPAY"}</definedName>
    <definedName name="xx">{"'Metretek HTML'!$A$7:$W$42"}</definedName>
    <definedName name="xxx" localSheetId="21" hidden="1">{#N/A,#N/A,FALSE,"O&amp;M by processes";#N/A,#N/A,FALSE,"Elec Act vs Bud";#N/A,#N/A,FALSE,"G&amp;A";#N/A,#N/A,FALSE,"BGS";#N/A,#N/A,FALSE,"Res Cost"}</definedName>
    <definedName name="xxx" localSheetId="9" hidden="1">{#N/A,#N/A,FALSE,"O&amp;M by processes";#N/A,#N/A,FALSE,"Elec Act vs Bud";#N/A,#N/A,FALSE,"G&amp;A";#N/A,#N/A,FALSE,"BGS";#N/A,#N/A,FALSE,"Res Cost"}</definedName>
    <definedName name="xxx" localSheetId="15" hidden="1">{#N/A,#N/A,FALSE,"O&amp;M by processes";#N/A,#N/A,FALSE,"Elec Act vs Bud";#N/A,#N/A,FALSE,"G&amp;A";#N/A,#N/A,FALSE,"BGS";#N/A,#N/A,FALSE,"Res Cost"}</definedName>
    <definedName name="xxx" localSheetId="16" hidden="1">{#N/A,#N/A,FALSE,"O&amp;M by processes";#N/A,#N/A,FALSE,"Elec Act vs Bud";#N/A,#N/A,FALSE,"G&amp;A";#N/A,#N/A,FALSE,"BGS";#N/A,#N/A,FALSE,"Res Cost"}</definedName>
    <definedName name="xxx" localSheetId="14" hidden="1">{#N/A,#N/A,FALSE,"O&amp;M by processes";#N/A,#N/A,FALSE,"Elec Act vs Bud";#N/A,#N/A,FALSE,"G&amp;A";#N/A,#N/A,FALSE,"BGS";#N/A,#N/A,FALSE,"Res Cost"}</definedName>
    <definedName name="xxx" localSheetId="17" hidden="1">{#N/A,#N/A,FALSE,"O&amp;M by processes";#N/A,#N/A,FALSE,"Elec Act vs Bud";#N/A,#N/A,FALSE,"G&amp;A";#N/A,#N/A,FALSE,"BGS";#N/A,#N/A,FALSE,"Res Cost"}</definedName>
    <definedName name="xxx" localSheetId="19" hidden="1">{#N/A,#N/A,FALSE,"O&amp;M by processes";#N/A,#N/A,FALSE,"Elec Act vs Bud";#N/A,#N/A,FALSE,"G&amp;A";#N/A,#N/A,FALSE,"BGS";#N/A,#N/A,FALSE,"Res Cost"}</definedName>
    <definedName name="xxx" localSheetId="20" hidden="1">{#N/A,#N/A,FALSE,"O&amp;M by processes";#N/A,#N/A,FALSE,"Elec Act vs Bud";#N/A,#N/A,FALSE,"G&amp;A";#N/A,#N/A,FALSE,"BGS";#N/A,#N/A,FALSE,"Res Cost"}</definedName>
    <definedName name="xxx" hidden="1">{#N/A,#N/A,FALSE,"O&amp;M by processes";#N/A,#N/A,FALSE,"Elec Act vs Bud";#N/A,#N/A,FALSE,"G&amp;A";#N/A,#N/A,FALSE,"BGS";#N/A,#N/A,FALSE,"Res Cost"}</definedName>
    <definedName name="xxxx" localSheetId="21" hidden="1">{#N/A,#N/A,FALSE,"O&amp;M by processes";#N/A,#N/A,FALSE,"Elec Act vs Bud";#N/A,#N/A,FALSE,"G&amp;A";#N/A,#N/A,FALSE,"BGS";#N/A,#N/A,FALSE,"Res Cost"}</definedName>
    <definedName name="xxxx" localSheetId="9" hidden="1">{#N/A,#N/A,FALSE,"O&amp;M by processes";#N/A,#N/A,FALSE,"Elec Act vs Bud";#N/A,#N/A,FALSE,"G&amp;A";#N/A,#N/A,FALSE,"BGS";#N/A,#N/A,FALSE,"Res Cost"}</definedName>
    <definedName name="xxxx" localSheetId="15" hidden="1">{#N/A,#N/A,FALSE,"O&amp;M by processes";#N/A,#N/A,FALSE,"Elec Act vs Bud";#N/A,#N/A,FALSE,"G&amp;A";#N/A,#N/A,FALSE,"BGS";#N/A,#N/A,FALSE,"Res Cost"}</definedName>
    <definedName name="xxxx" localSheetId="16" hidden="1">{#N/A,#N/A,FALSE,"O&amp;M by processes";#N/A,#N/A,FALSE,"Elec Act vs Bud";#N/A,#N/A,FALSE,"G&amp;A";#N/A,#N/A,FALSE,"BGS";#N/A,#N/A,FALSE,"Res Cost"}</definedName>
    <definedName name="xxxx" localSheetId="14" hidden="1">{#N/A,#N/A,FALSE,"O&amp;M by processes";#N/A,#N/A,FALSE,"Elec Act vs Bud";#N/A,#N/A,FALSE,"G&amp;A";#N/A,#N/A,FALSE,"BGS";#N/A,#N/A,FALSE,"Res Cost"}</definedName>
    <definedName name="xxxx" localSheetId="17" hidden="1">{#N/A,#N/A,FALSE,"O&amp;M by processes";#N/A,#N/A,FALSE,"Elec Act vs Bud";#N/A,#N/A,FALSE,"G&amp;A";#N/A,#N/A,FALSE,"BGS";#N/A,#N/A,FALSE,"Res Cost"}</definedName>
    <definedName name="xxxx" localSheetId="19" hidden="1">{#N/A,#N/A,FALSE,"O&amp;M by processes";#N/A,#N/A,FALSE,"Elec Act vs Bud";#N/A,#N/A,FALSE,"G&amp;A";#N/A,#N/A,FALSE,"BGS";#N/A,#N/A,FALSE,"Res Cost"}</definedName>
    <definedName name="xxxx" localSheetId="20" hidden="1">{#N/A,#N/A,FALSE,"O&amp;M by processes";#N/A,#N/A,FALSE,"Elec Act vs Bud";#N/A,#N/A,FALSE,"G&amp;A";#N/A,#N/A,FALSE,"BGS";#N/A,#N/A,FALSE,"Res Cost"}</definedName>
    <definedName name="xxxx" hidden="1">{#N/A,#N/A,FALSE,"O&amp;M by processes";#N/A,#N/A,FALSE,"Elec Act vs Bud";#N/A,#N/A,FALSE,"G&amp;A";#N/A,#N/A,FALSE,"BGS";#N/A,#N/A,FALSE,"Res Cost"}</definedName>
    <definedName name="xxxxxxx" localSheetId="9">{"'Metretek HTML'!$A$7:$W$42"}</definedName>
    <definedName name="xxxxxxx" localSheetId="15">{"'Metretek HTML'!$A$7:$W$42"}</definedName>
    <definedName name="xxxxxxx" localSheetId="16">{"'Metretek HTML'!$A$7:$W$42"}</definedName>
    <definedName name="xxxxxxx" localSheetId="17">{"'Metretek HTML'!$A$7:$W$42"}</definedName>
    <definedName name="xxxxxxx">{"'Metretek HTML'!$A$7:$W$42"}</definedName>
    <definedName name="XXXXXXXXXXXXXX" localSheetId="9">{"'Metretek HTML'!$A$7:$W$42"}</definedName>
    <definedName name="XXXXXXXXXXXXXX" localSheetId="15">{"'Metretek HTML'!$A$7:$W$42"}</definedName>
    <definedName name="XXXXXXXXXXXXXX" localSheetId="16">{"'Metretek HTML'!$A$7:$W$42"}</definedName>
    <definedName name="XXXXXXXXXXXXXX" localSheetId="17">{"'Metretek HTML'!$A$7:$W$42"}</definedName>
    <definedName name="XXXXXXXXXXXXXX">{"'Metretek HTML'!$A$7:$W$42"}</definedName>
    <definedName name="xy" localSheetId="9">{"'Metretek HTML'!$A$7:$W$42"}</definedName>
    <definedName name="xy" localSheetId="15">{"'Metretek HTML'!$A$7:$W$42"}</definedName>
    <definedName name="xy" localSheetId="16">{"'Metretek HTML'!$A$7:$W$42"}</definedName>
    <definedName name="xy" localSheetId="17">{"'Metretek HTML'!$A$7:$W$42"}</definedName>
    <definedName name="xy">{"'Metretek HTML'!$A$7:$W$42"}</definedName>
    <definedName name="XZ" localSheetId="9">{"'Metretek HTML'!$A$7:$W$42"}</definedName>
    <definedName name="XZ" localSheetId="15">{"'Metretek HTML'!$A$7:$W$42"}</definedName>
    <definedName name="XZ" localSheetId="16">{"'Metretek HTML'!$A$7:$W$42"}</definedName>
    <definedName name="XZ" localSheetId="17">{"'Metretek HTML'!$A$7:$W$42"}</definedName>
    <definedName name="XZ">{"'Metretek HTML'!$A$7:$W$42"}</definedName>
    <definedName name="y" localSheetId="21" hidden="1">{#N/A,#N/A,FALSE,"Monthly SAIFI";#N/A,#N/A,FALSE,"Yearly SAIFI";#N/A,#N/A,FALSE,"Monthly CAIDI";#N/A,#N/A,FALSE,"Yearly CAIDI";#N/A,#N/A,FALSE,"Monthly SAIDI";#N/A,#N/A,FALSE,"Yearly SAIDI";#N/A,#N/A,FALSE,"Monthly MAIFI";#N/A,#N/A,FALSE,"Yearly MAIFI";#N/A,#N/A,FALSE,"Monthly Cust &gt;=4 Int"}</definedName>
    <definedName name="y" localSheetId="9" hidden="1">{#N/A,#N/A,FALSE,"Monthly SAIFI";#N/A,#N/A,FALSE,"Yearly SAIFI";#N/A,#N/A,FALSE,"Monthly CAIDI";#N/A,#N/A,FALSE,"Yearly CAIDI";#N/A,#N/A,FALSE,"Monthly SAIDI";#N/A,#N/A,FALSE,"Yearly SAIDI";#N/A,#N/A,FALSE,"Monthly MAIFI";#N/A,#N/A,FALSE,"Yearly MAIFI";#N/A,#N/A,FALSE,"Monthly Cust &gt;=4 Int"}</definedName>
    <definedName name="y" localSheetId="15" hidden="1">{#N/A,#N/A,FALSE,"Monthly SAIFI";#N/A,#N/A,FALSE,"Yearly SAIFI";#N/A,#N/A,FALSE,"Monthly CAIDI";#N/A,#N/A,FALSE,"Yearly CAIDI";#N/A,#N/A,FALSE,"Monthly SAIDI";#N/A,#N/A,FALSE,"Yearly SAIDI";#N/A,#N/A,FALSE,"Monthly MAIFI";#N/A,#N/A,FALSE,"Yearly MAIFI";#N/A,#N/A,FALSE,"Monthly Cust &gt;=4 Int"}</definedName>
    <definedName name="y" localSheetId="16" hidden="1">{#N/A,#N/A,FALSE,"Monthly SAIFI";#N/A,#N/A,FALSE,"Yearly SAIFI";#N/A,#N/A,FALSE,"Monthly CAIDI";#N/A,#N/A,FALSE,"Yearly CAIDI";#N/A,#N/A,FALSE,"Monthly SAIDI";#N/A,#N/A,FALSE,"Yearly SAIDI";#N/A,#N/A,FALSE,"Monthly MAIFI";#N/A,#N/A,FALSE,"Yearly MAIFI";#N/A,#N/A,FALSE,"Monthly Cust &gt;=4 Int"}</definedName>
    <definedName name="y" localSheetId="14" hidden="1">{#N/A,#N/A,FALSE,"Monthly SAIFI";#N/A,#N/A,FALSE,"Yearly SAIFI";#N/A,#N/A,FALSE,"Monthly CAIDI";#N/A,#N/A,FALSE,"Yearly CAIDI";#N/A,#N/A,FALSE,"Monthly SAIDI";#N/A,#N/A,FALSE,"Yearly SAIDI";#N/A,#N/A,FALSE,"Monthly MAIFI";#N/A,#N/A,FALSE,"Yearly MAIFI";#N/A,#N/A,FALSE,"Monthly Cust &gt;=4 Int"}</definedName>
    <definedName name="y" localSheetId="17" hidden="1">{#N/A,#N/A,FALSE,"Monthly SAIFI";#N/A,#N/A,FALSE,"Yearly SAIFI";#N/A,#N/A,FALSE,"Monthly CAIDI";#N/A,#N/A,FALSE,"Yearly CAIDI";#N/A,#N/A,FALSE,"Monthly SAIDI";#N/A,#N/A,FALSE,"Yearly SAIDI";#N/A,#N/A,FALSE,"Monthly MAIFI";#N/A,#N/A,FALSE,"Yearly MAIFI";#N/A,#N/A,FALSE,"Monthly Cust &gt;=4 Int"}</definedName>
    <definedName name="y" hidden="1">{#N/A,#N/A,FALSE,"Monthly SAIFI";#N/A,#N/A,FALSE,"Yearly SAIFI";#N/A,#N/A,FALSE,"Monthly CAIDI";#N/A,#N/A,FALSE,"Yearly CAIDI";#N/A,#N/A,FALSE,"Monthly SAIDI";#N/A,#N/A,FALSE,"Yearly SAIDI";#N/A,#N/A,FALSE,"Monthly MAIFI";#N/A,#N/A,FALSE,"Yearly MAIFI";#N/A,#N/A,FALSE,"Monthly Cust &gt;=4 Int"}</definedName>
    <definedName name="Yates_Center_E_P" localSheetId="17">#REF!</definedName>
    <definedName name="Yates_Center_E_P">#REF!</definedName>
    <definedName name="Year" localSheetId="17">#REF!</definedName>
    <definedName name="Year">#REF!</definedName>
    <definedName name="Year_2001" localSheetId="17">#REF!</definedName>
    <definedName name="Year_2001">#REF!</definedName>
    <definedName name="Year_2002">#REF!</definedName>
    <definedName name="Year_2003">#REF!</definedName>
    <definedName name="Year_2004">#REF!</definedName>
    <definedName name="Year_2005">#REF!</definedName>
    <definedName name="Year_2006">#REF!</definedName>
    <definedName name="Year_2007">#REF!</definedName>
    <definedName name="YEAR1" localSheetId="9">[160]INPUTS!$C$17</definedName>
    <definedName name="YEAR1">[161]INPUTS!$C$17</definedName>
    <definedName name="yeartodate" localSheetId="9">[120]RPT80MAR!$A$84:$D$158</definedName>
    <definedName name="yeartodate">[121]RPT80MAR!$A$84:$D$158</definedName>
    <definedName name="YEDATE" localSheetId="9">#REF!</definedName>
    <definedName name="YEDATE" localSheetId="17">#REF!</definedName>
    <definedName name="YEDATE">#REF!</definedName>
    <definedName name="YR_2005" localSheetId="9">'[55]Aday IS EG Subs'!#REF!</definedName>
    <definedName name="YR_2005" localSheetId="17">'[55]Aday IS EG Subs'!#REF!</definedName>
    <definedName name="YR_2005">'[55]Aday IS EG Subs'!#REF!</definedName>
    <definedName name="YR_2006" localSheetId="9">'[55]Aday IS EG Subs'!#REF!</definedName>
    <definedName name="YR_2006" localSheetId="17">'[55]Aday IS EG Subs'!#REF!</definedName>
    <definedName name="YR_2006">'[55]Aday IS EG Subs'!#REF!</definedName>
    <definedName name="YR_2007" localSheetId="17">'[55]Aday IS EG Subs'!#REF!</definedName>
    <definedName name="YR_2007">'[55]Aday IS EG Subs'!#REF!</definedName>
    <definedName name="YR_2008" localSheetId="17">'[55]Aday IS EG Subs'!#REF!</definedName>
    <definedName name="YR_2008">'[55]Aday IS EG Subs'!#REF!</definedName>
    <definedName name="yrtm1" localSheetId="9">[16]Print!$I$31</definedName>
    <definedName name="yrtm1">[17]Print!$I$31</definedName>
    <definedName name="yrtm2" localSheetId="9">[16]Print!$G$31</definedName>
    <definedName name="yrtm2">[17]Print!$G$31</definedName>
    <definedName name="yrtm3" localSheetId="9">[16]Print!$E$31</definedName>
    <definedName name="yrtm3">[17]Print!$E$31</definedName>
    <definedName name="yrtm4" localSheetId="9">[16]Print!$C$31</definedName>
    <definedName name="yrtm4">[17]Print!$C$31</definedName>
    <definedName name="yryryrr" localSheetId="21" hidden="1">{#N/A,#N/A,FALSE,"Monthly SAIFI";#N/A,#N/A,FALSE,"Yearly SAIFI";#N/A,#N/A,FALSE,"Monthly CAIDI";#N/A,#N/A,FALSE,"Yearly CAIDI";#N/A,#N/A,FALSE,"Monthly SAIDI";#N/A,#N/A,FALSE,"Yearly SAIDI";#N/A,#N/A,FALSE,"Monthly MAIFI";#N/A,#N/A,FALSE,"Yearly MAIFI";#N/A,#N/A,FALSE,"Monthly Cust &gt;=4 Int"}</definedName>
    <definedName name="yryryrr" localSheetId="9" hidden="1">{#N/A,#N/A,FALSE,"Monthly SAIFI";#N/A,#N/A,FALSE,"Yearly SAIFI";#N/A,#N/A,FALSE,"Monthly CAIDI";#N/A,#N/A,FALSE,"Yearly CAIDI";#N/A,#N/A,FALSE,"Monthly SAIDI";#N/A,#N/A,FALSE,"Yearly SAIDI";#N/A,#N/A,FALSE,"Monthly MAIFI";#N/A,#N/A,FALSE,"Yearly MAIFI";#N/A,#N/A,FALSE,"Monthly Cust &gt;=4 Int"}</definedName>
    <definedName name="yryryrr" localSheetId="15" hidden="1">{#N/A,#N/A,FALSE,"Monthly SAIFI";#N/A,#N/A,FALSE,"Yearly SAIFI";#N/A,#N/A,FALSE,"Monthly CAIDI";#N/A,#N/A,FALSE,"Yearly CAIDI";#N/A,#N/A,FALSE,"Monthly SAIDI";#N/A,#N/A,FALSE,"Yearly SAIDI";#N/A,#N/A,FALSE,"Monthly MAIFI";#N/A,#N/A,FALSE,"Yearly MAIFI";#N/A,#N/A,FALSE,"Monthly Cust &gt;=4 Int"}</definedName>
    <definedName name="yryryrr" localSheetId="16" hidden="1">{#N/A,#N/A,FALSE,"Monthly SAIFI";#N/A,#N/A,FALSE,"Yearly SAIFI";#N/A,#N/A,FALSE,"Monthly CAIDI";#N/A,#N/A,FALSE,"Yearly CAIDI";#N/A,#N/A,FALSE,"Monthly SAIDI";#N/A,#N/A,FALSE,"Yearly SAIDI";#N/A,#N/A,FALSE,"Monthly MAIFI";#N/A,#N/A,FALSE,"Yearly MAIFI";#N/A,#N/A,FALSE,"Monthly Cust &gt;=4 Int"}</definedName>
    <definedName name="yryryrr" localSheetId="14" hidden="1">{#N/A,#N/A,FALSE,"Monthly SAIFI";#N/A,#N/A,FALSE,"Yearly SAIFI";#N/A,#N/A,FALSE,"Monthly CAIDI";#N/A,#N/A,FALSE,"Yearly CAIDI";#N/A,#N/A,FALSE,"Monthly SAIDI";#N/A,#N/A,FALSE,"Yearly SAIDI";#N/A,#N/A,FALSE,"Monthly MAIFI";#N/A,#N/A,FALSE,"Yearly MAIFI";#N/A,#N/A,FALSE,"Monthly Cust &gt;=4 Int"}</definedName>
    <definedName name="yryryrr" localSheetId="17" hidden="1">{#N/A,#N/A,FALSE,"Monthly SAIFI";#N/A,#N/A,FALSE,"Yearly SAIFI";#N/A,#N/A,FALSE,"Monthly CAIDI";#N/A,#N/A,FALSE,"Yearly CAIDI";#N/A,#N/A,FALSE,"Monthly SAIDI";#N/A,#N/A,FALSE,"Yearly SAIDI";#N/A,#N/A,FALSE,"Monthly MAIFI";#N/A,#N/A,FALSE,"Yearly MAIFI";#N/A,#N/A,FALSE,"Monthly Cust &gt;=4 Int"}</definedName>
    <definedName name="yryryrr" hidden="1">{#N/A,#N/A,FALSE,"Monthly SAIFI";#N/A,#N/A,FALSE,"Yearly SAIFI";#N/A,#N/A,FALSE,"Monthly CAIDI";#N/A,#N/A,FALSE,"Yearly CAIDI";#N/A,#N/A,FALSE,"Monthly SAIDI";#N/A,#N/A,FALSE,"Yearly SAIDI";#N/A,#N/A,FALSE,"Monthly MAIFI";#N/A,#N/A,FALSE,"Yearly MAIFI";#N/A,#N/A,FALSE,"Monthly Cust &gt;=4 Int"}</definedName>
    <definedName name="ytd" localSheetId="17">#REF!</definedName>
    <definedName name="ytd">#REF!</definedName>
    <definedName name="yy" localSheetId="9">{"'Metretek HTML'!$A$7:$W$42"}</definedName>
    <definedName name="yy" localSheetId="15">{"'Metretek HTML'!$A$7:$W$42"}</definedName>
    <definedName name="yy" localSheetId="16">{"'Metretek HTML'!$A$7:$W$42"}</definedName>
    <definedName name="yy" localSheetId="17">{"'Metretek HTML'!$A$7:$W$42"}</definedName>
    <definedName name="yy">{"'Metretek HTML'!$A$7:$W$42"}</definedName>
    <definedName name="z" localSheetId="21" hidden="1">{#N/A,#N/A,FALSE,"Monthly SAIFI";#N/A,#N/A,FALSE,"Yearly SAIFI";#N/A,#N/A,FALSE,"Monthly CAIDI";#N/A,#N/A,FALSE,"Yearly CAIDI";#N/A,#N/A,FALSE,"Monthly SAIDI";#N/A,#N/A,FALSE,"Yearly SAIDI";#N/A,#N/A,FALSE,"Monthly MAIFI";#N/A,#N/A,FALSE,"Yearly MAIFI";#N/A,#N/A,FALSE,"Monthly Cust &gt;=4 Int"}</definedName>
    <definedName name="z" localSheetId="9" hidden="1">{#N/A,#N/A,FALSE,"Monthly SAIFI";#N/A,#N/A,FALSE,"Yearly SAIFI";#N/A,#N/A,FALSE,"Monthly CAIDI";#N/A,#N/A,FALSE,"Yearly CAIDI";#N/A,#N/A,FALSE,"Monthly SAIDI";#N/A,#N/A,FALSE,"Yearly SAIDI";#N/A,#N/A,FALSE,"Monthly MAIFI";#N/A,#N/A,FALSE,"Yearly MAIFI";#N/A,#N/A,FALSE,"Monthly Cust &gt;=4 Int"}</definedName>
    <definedName name="z" localSheetId="15" hidden="1">{#N/A,#N/A,FALSE,"Monthly SAIFI";#N/A,#N/A,FALSE,"Yearly SAIFI";#N/A,#N/A,FALSE,"Monthly CAIDI";#N/A,#N/A,FALSE,"Yearly CAIDI";#N/A,#N/A,FALSE,"Monthly SAIDI";#N/A,#N/A,FALSE,"Yearly SAIDI";#N/A,#N/A,FALSE,"Monthly MAIFI";#N/A,#N/A,FALSE,"Yearly MAIFI";#N/A,#N/A,FALSE,"Monthly Cust &gt;=4 Int"}</definedName>
    <definedName name="z" localSheetId="16" hidden="1">{#N/A,#N/A,FALSE,"Monthly SAIFI";#N/A,#N/A,FALSE,"Yearly SAIFI";#N/A,#N/A,FALSE,"Monthly CAIDI";#N/A,#N/A,FALSE,"Yearly CAIDI";#N/A,#N/A,FALSE,"Monthly SAIDI";#N/A,#N/A,FALSE,"Yearly SAIDI";#N/A,#N/A,FALSE,"Monthly MAIFI";#N/A,#N/A,FALSE,"Yearly MAIFI";#N/A,#N/A,FALSE,"Monthly Cust &gt;=4 Int"}</definedName>
    <definedName name="z" localSheetId="14" hidden="1">{#N/A,#N/A,FALSE,"Monthly SAIFI";#N/A,#N/A,FALSE,"Yearly SAIFI";#N/A,#N/A,FALSE,"Monthly CAIDI";#N/A,#N/A,FALSE,"Yearly CAIDI";#N/A,#N/A,FALSE,"Monthly SAIDI";#N/A,#N/A,FALSE,"Yearly SAIDI";#N/A,#N/A,FALSE,"Monthly MAIFI";#N/A,#N/A,FALSE,"Yearly MAIFI";#N/A,#N/A,FALSE,"Monthly Cust &gt;=4 Int"}</definedName>
    <definedName name="z" localSheetId="17" hidden="1">{#N/A,#N/A,FALSE,"Monthly SAIFI";#N/A,#N/A,FALSE,"Yearly SAIFI";#N/A,#N/A,FALSE,"Monthly CAIDI";#N/A,#N/A,FALSE,"Yearly CAIDI";#N/A,#N/A,FALSE,"Monthly SAIDI";#N/A,#N/A,FALSE,"Yearly SAIDI";#N/A,#N/A,FALSE,"Monthly MAIFI";#N/A,#N/A,FALSE,"Yearly MAIFI";#N/A,#N/A,FALSE,"Monthly Cust &gt;=4 Int"}</definedName>
    <definedName name="z" hidden="1">{#N/A,#N/A,FALSE,"Monthly SAIFI";#N/A,#N/A,FALSE,"Yearly SAIFI";#N/A,#N/A,FALSE,"Monthly CAIDI";#N/A,#N/A,FALSE,"Yearly CAIDI";#N/A,#N/A,FALSE,"Monthly SAIDI";#N/A,#N/A,FALSE,"Yearly SAIDI";#N/A,#N/A,FALSE,"Monthly MAIFI";#N/A,#N/A,FALSE,"Yearly MAIFI";#N/A,#N/A,FALSE,"Monthly Cust &gt;=4 Int"}</definedName>
    <definedName name="Z_28948E05_8F34_4F1E_96FB_A80A6A844600_.wvu.Cols" localSheetId="17" hidden="1">'7 - Cap Add WS'!$U:$AB</definedName>
    <definedName name="Z_28948E05_8F34_4F1E_96FB_A80A6A844600_.wvu.PrintTitles" localSheetId="17" hidden="1">'7 - Cap Add WS'!$C:$D</definedName>
    <definedName name="Z_63011E91_4609_4523_98FE_FD252E915668_.wvu.Cols" localSheetId="17" hidden="1">'7 - Cap Add WS'!$U:$AB</definedName>
    <definedName name="Z_63011E91_4609_4523_98FE_FD252E915668_.wvu.PrintArea" localSheetId="17" hidden="1">'7 - Cap Add WS'!$C$1:$AZ$80</definedName>
    <definedName name="Z_63011E91_4609_4523_98FE_FD252E915668_.wvu.PrintTitles" localSheetId="17" hidden="1">'7 - Cap Add WS'!$C:$D</definedName>
    <definedName name="Z_71B42B22_A376_44B5_B0C1_23FC1AA3DBA2_.wvu.Cols" localSheetId="17" hidden="1">'7 - Cap Add WS'!$U:$AB</definedName>
    <definedName name="Z_71B42B22_A376_44B5_B0C1_23FC1AA3DBA2_.wvu.PrintTitles" localSheetId="17" hidden="1">'7 - Cap Add WS'!$C:$D</definedName>
    <definedName name="Z_B647CB7F_C846_4278_B6B1_1EF7F3C004F5_.wvu.Cols" localSheetId="17" hidden="1">'7 - Cap Add WS'!$U:$AB</definedName>
    <definedName name="Z_B647CB7F_C846_4278_B6B1_1EF7F3C004F5_.wvu.PrintTitles" localSheetId="17" hidden="1">'7 - Cap Add WS'!$C:$D</definedName>
    <definedName name="Z_DC91DEF3_837B_4BB9_A81E_3B78C5914E6C_.wvu.Cols" localSheetId="17" hidden="1">'7 - Cap Add WS'!$U:$AB</definedName>
    <definedName name="Z_DC91DEF3_837B_4BB9_A81E_3B78C5914E6C_.wvu.PrintTitles" localSheetId="17" hidden="1">'7 - Cap Add WS'!$C:$D</definedName>
    <definedName name="Z_E6D9E970_926F_4F3B_8D36_41EB74ECFD6A_.wvu.PrintArea" localSheetId="14" hidden="1">'6-Project Rev Req'!$A$1:$Q$112</definedName>
    <definedName name="Z_E6D9E970_926F_4F3B_8D36_41EB74ECFD6A_.wvu.Rows" localSheetId="11" hidden="1">'5 - Cost Support 1'!$24:$24</definedName>
    <definedName name="Z_F04A2B9A_C6FE_4FEB_AD1E_2CF9AC309BE4_.wvu.PrintArea" localSheetId="15" hidden="1">'6A-Project True-up'!$A$1:$L$18</definedName>
    <definedName name="Z_F04A2B9A_C6FE_4FEB_AD1E_2CF9AC309BE4_.wvu.PrintArea" localSheetId="14" hidden="1">'6-Project Rev Req'!$A$1:$Q$108</definedName>
    <definedName name="Z_F04A2B9A_C6FE_4FEB_AD1E_2CF9AC309BE4_.wvu.PrintArea" localSheetId="19" hidden="1">'9 - Rate Base'!$A$1:$M$49</definedName>
    <definedName name="Z_F04A2B9A_C6FE_4FEB_AD1E_2CF9AC309BE4_.wvu.PrintArea" localSheetId="20" hidden="1">'9A - Gross Plant &amp; ARO'!$A$1:$O$25</definedName>
    <definedName name="Z_FAAD9AAC_1337_43AB_BF1F_CCF9DFCF5B78_.wvu.Cols" localSheetId="17" hidden="1">'7 - Cap Add WS'!$U:$AB</definedName>
    <definedName name="Z_FAAD9AAC_1337_43AB_BF1F_CCF9DFCF5B78_.wvu.PrintTitles" localSheetId="17" hidden="1">'7 - Cap Add WS'!$C:$D</definedName>
    <definedName name="zaph" localSheetId="15">#REF!</definedName>
    <definedName name="zaph" localSheetId="16">#REF!</definedName>
    <definedName name="zaph" localSheetId="17">#REF!</definedName>
    <definedName name="zaph">#REF!</definedName>
    <definedName name="zero">0</definedName>
    <definedName name="Zone_Inputs">'[107]Attachment O'!$I$19,'[107]Attachment O'!$I$24,'[107]Attachment O'!$D$36:$D$37,'[107]Attachment O'!$D$82:$D$86,'[107]Attachment O'!$D$90:$D$94,'[107]Attachment O'!$D$106:$D$112,'[107]Attachment O'!$D$116,'[107]Attachment O'!$D$120:$D$121,'[107]Attachment O'!$D$139:$D$146,'[107]Attachment O'!$D$150:$D$154,'[107]Attachment O'!$D$159:$D$160,'[107]Attachment O'!$D$162:$D$165,'[107]Attachment O'!$D$174,'[107]Attachment O'!$D$174,'[107]Attachment O'!$D$178,'[107]Attachment O'!$I$188,'[107]Attachment O'!$D$188,'[107]Attachment O'!$D$192,'[107]Attachment O'!$I$192,'[107]Attachment O'!$I$207:$I$208,'[107]Attachment O'!$D$214:$D$217,'[107]Attachment O'!$D$221:$D$223,'[107]Attachment O'!$I$227,'[107]Attachment O'!$I$229,'[107]Attachment O'!$I$232,'[107]Attachment O'!$D$238:$D$239,'[107]Attachment O'!$I$243,'[107]Attachment O'!$I$246:$I$249,'[107]Attachment O'!$D$280:$D$282</definedName>
  </definedNames>
  <calcPr calcId="191029"/>
  <customWorkbookViews>
    <customWorkbookView name="Chen, Shengrong:(PHI) - Personal View" guid="{E6D9E970-926F-4F3B-8D36-41EB74ECFD6A}" mergeInterval="0" personalView="1" maximized="1" xWindow="-8" yWindow="-8" windowWidth="1616" windowHeight="876" tabRatio="82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11" i="1" l="1"/>
  <c r="G7" i="9" l="1"/>
  <c r="G35" i="9" l="1"/>
  <c r="G37" i="9"/>
  <c r="E24" i="5"/>
  <c r="F63" i="49" l="1"/>
  <c r="G63" i="49"/>
  <c r="F202" i="50"/>
  <c r="G202" i="50"/>
  <c r="H202" i="50"/>
  <c r="I202" i="50"/>
  <c r="F61" i="50"/>
  <c r="G61" i="50"/>
  <c r="H61" i="50"/>
  <c r="I61" i="50"/>
  <c r="E37" i="50"/>
  <c r="E38" i="50"/>
  <c r="E39" i="50"/>
  <c r="E40" i="50"/>
  <c r="E41" i="50"/>
  <c r="E42" i="50"/>
  <c r="E43" i="50"/>
  <c r="E44" i="50"/>
  <c r="E45" i="50"/>
  <c r="E46" i="50"/>
  <c r="E47" i="50"/>
  <c r="E48" i="50"/>
  <c r="E49" i="50"/>
  <c r="E50" i="50"/>
  <c r="E51" i="50"/>
  <c r="E52" i="50"/>
  <c r="E53" i="50"/>
  <c r="E54" i="50"/>
  <c r="E55" i="50"/>
  <c r="E56" i="50"/>
  <c r="E57" i="50"/>
  <c r="E58" i="50"/>
  <c r="E59" i="50"/>
  <c r="E60" i="50"/>
  <c r="N123" i="51"/>
  <c r="H123" i="51"/>
  <c r="R42" i="51"/>
  <c r="L42" i="51"/>
  <c r="O81" i="52"/>
  <c r="J123" i="53"/>
  <c r="I123" i="53"/>
  <c r="H123" i="53"/>
  <c r="G123" i="53"/>
  <c r="F123" i="53"/>
  <c r="L123" i="53"/>
  <c r="M123" i="53"/>
  <c r="N123" i="53"/>
  <c r="O123" i="53"/>
  <c r="P123" i="53"/>
  <c r="R123" i="53"/>
  <c r="T123" i="53"/>
  <c r="V123" i="53"/>
  <c r="X123" i="53"/>
  <c r="X121" i="53"/>
  <c r="V121" i="53"/>
  <c r="T121" i="53"/>
  <c r="R121" i="53"/>
  <c r="P121" i="53"/>
  <c r="O121" i="53"/>
  <c r="N121" i="53"/>
  <c r="M121" i="53"/>
  <c r="L121" i="53"/>
  <c r="J121" i="53"/>
  <c r="I121" i="53"/>
  <c r="H121" i="53"/>
  <c r="G121" i="53"/>
  <c r="F121" i="53"/>
  <c r="F86" i="53"/>
  <c r="G86" i="53"/>
  <c r="H86" i="53"/>
  <c r="I86" i="53"/>
  <c r="J86" i="53"/>
  <c r="L86" i="53"/>
  <c r="M86" i="53"/>
  <c r="N86" i="53"/>
  <c r="O86" i="53"/>
  <c r="P86" i="53"/>
  <c r="R86" i="53"/>
  <c r="T86" i="53"/>
  <c r="V86" i="53"/>
  <c r="X86" i="53"/>
  <c r="X71" i="53"/>
  <c r="V71" i="53"/>
  <c r="T71" i="53"/>
  <c r="R71" i="53"/>
  <c r="M71" i="53"/>
  <c r="N71" i="53"/>
  <c r="O71" i="53"/>
  <c r="P71" i="53"/>
  <c r="L71" i="53"/>
  <c r="G71" i="53"/>
  <c r="H71" i="53"/>
  <c r="I71" i="53"/>
  <c r="J71" i="53"/>
  <c r="F71" i="53"/>
  <c r="E27" i="5"/>
  <c r="E19" i="5"/>
  <c r="C103" i="19" l="1"/>
  <c r="K24" i="18"/>
  <c r="H17" i="1"/>
  <c r="H22" i="1" s="1"/>
  <c r="H13" i="1"/>
  <c r="E14" i="5"/>
  <c r="H24" i="1" l="1"/>
  <c r="R226" i="9"/>
  <c r="F24" i="32" l="1"/>
  <c r="I13" i="33" l="1"/>
  <c r="I21" i="33"/>
  <c r="G33" i="32"/>
  <c r="G20" i="32"/>
  <c r="A20" i="32"/>
  <c r="A21" i="32"/>
  <c r="A22" i="32" s="1"/>
  <c r="A23" i="32" s="1"/>
  <c r="A24" i="32" s="1"/>
  <c r="A25" i="32" s="1"/>
  <c r="A26" i="32" s="1"/>
  <c r="A27" i="32" s="1"/>
  <c r="A28" i="32" s="1"/>
  <c r="A29" i="32" s="1"/>
  <c r="A30" i="32" s="1"/>
  <c r="A31" i="32" s="1"/>
  <c r="A32" i="32" s="1"/>
  <c r="A33" i="32" s="1"/>
  <c r="A34" i="32" s="1"/>
  <c r="A35" i="32" s="1"/>
  <c r="A36" i="32" s="1"/>
  <c r="A37" i="32" s="1"/>
  <c r="G60" i="9" l="1"/>
  <c r="G54" i="9"/>
  <c r="G52" i="9"/>
  <c r="D62" i="13" l="1"/>
  <c r="C62" i="13"/>
  <c r="H229" i="1" l="1"/>
  <c r="H212" i="1"/>
  <c r="S225" i="9" l="1"/>
  <c r="H218" i="9"/>
  <c r="H216" i="9"/>
  <c r="H214" i="9"/>
  <c r="T106" i="9" l="1"/>
  <c r="H111" i="9"/>
  <c r="I111" i="9"/>
  <c r="J111" i="9"/>
  <c r="K111" i="9"/>
  <c r="L111" i="9"/>
  <c r="M111" i="9"/>
  <c r="N111" i="9"/>
  <c r="O111" i="9"/>
  <c r="P111" i="9"/>
  <c r="Q111" i="9"/>
  <c r="R111" i="9"/>
  <c r="S111" i="9"/>
  <c r="G111" i="9"/>
  <c r="J18" i="33" l="1"/>
  <c r="I18" i="33"/>
  <c r="G23" i="33"/>
  <c r="I20" i="33"/>
  <c r="G16" i="33"/>
  <c r="G15" i="33"/>
  <c r="H14" i="33"/>
  <c r="G10" i="33"/>
  <c r="G134" i="49" l="1"/>
  <c r="H134" i="49"/>
  <c r="I134" i="49"/>
  <c r="G135" i="49"/>
  <c r="H135" i="49"/>
  <c r="I135" i="49"/>
  <c r="F135" i="49"/>
  <c r="F134" i="49"/>
  <c r="H63" i="49"/>
  <c r="I63" i="49"/>
  <c r="G65" i="49"/>
  <c r="H65" i="49"/>
  <c r="I65" i="49"/>
  <c r="G66" i="49"/>
  <c r="H66" i="49"/>
  <c r="I66" i="49"/>
  <c r="F66" i="49"/>
  <c r="F65" i="49"/>
  <c r="F61" i="49"/>
  <c r="G61" i="49"/>
  <c r="H61" i="49"/>
  <c r="I61" i="49"/>
  <c r="E45" i="49"/>
  <c r="E46" i="49"/>
  <c r="E47" i="49"/>
  <c r="G63" i="50"/>
  <c r="H63" i="50"/>
  <c r="I63" i="50"/>
  <c r="G65" i="50"/>
  <c r="H65" i="50"/>
  <c r="I65" i="50"/>
  <c r="G66" i="50"/>
  <c r="H66" i="50"/>
  <c r="I66" i="50"/>
  <c r="F66" i="50"/>
  <c r="F65" i="50"/>
  <c r="F63" i="50"/>
  <c r="G134" i="50"/>
  <c r="H134" i="50"/>
  <c r="I134" i="50"/>
  <c r="G135" i="50"/>
  <c r="H135" i="50"/>
  <c r="I135" i="50"/>
  <c r="F135" i="50"/>
  <c r="F134" i="50"/>
  <c r="N119" i="51"/>
  <c r="N54" i="51"/>
  <c r="N55" i="51"/>
  <c r="N56" i="51"/>
  <c r="N57" i="51"/>
  <c r="N58" i="51"/>
  <c r="N59" i="51"/>
  <c r="N60" i="51"/>
  <c r="N61" i="51"/>
  <c r="N62" i="51"/>
  <c r="N63" i="51"/>
  <c r="N64" i="51"/>
  <c r="N53" i="51"/>
  <c r="O27" i="52"/>
  <c r="E63" i="49" l="1"/>
  <c r="E136" i="50"/>
  <c r="E135" i="50"/>
  <c r="E134" i="50"/>
  <c r="E133" i="50"/>
  <c r="E130" i="50"/>
  <c r="E129" i="50"/>
  <c r="E128" i="50"/>
  <c r="E127" i="50"/>
  <c r="E136" i="49"/>
  <c r="E135" i="49"/>
  <c r="E133" i="49"/>
  <c r="E130" i="49"/>
  <c r="E129" i="49"/>
  <c r="E128" i="49"/>
  <c r="E127" i="49"/>
  <c r="E134" i="49" l="1"/>
  <c r="T121" i="9" l="1"/>
  <c r="T122" i="9"/>
  <c r="T123" i="9"/>
  <c r="T124" i="9"/>
  <c r="T125" i="9"/>
  <c r="T126" i="9"/>
  <c r="T127" i="9"/>
  <c r="T128" i="9"/>
  <c r="T129" i="9"/>
  <c r="T130" i="9"/>
  <c r="T131" i="9"/>
  <c r="T132" i="9"/>
  <c r="T133" i="9"/>
  <c r="T134" i="9"/>
  <c r="T135" i="9"/>
  <c r="T136" i="9"/>
  <c r="T137" i="9"/>
  <c r="T138" i="9"/>
  <c r="H156" i="1" l="1"/>
  <c r="M73" i="12" l="1"/>
  <c r="M72" i="12"/>
  <c r="M71" i="12"/>
  <c r="M70" i="12"/>
  <c r="M69" i="12"/>
  <c r="M68" i="12"/>
  <c r="M67" i="12"/>
  <c r="M66" i="12"/>
  <c r="M65" i="12"/>
  <c r="M64" i="12"/>
  <c r="M63" i="12"/>
  <c r="K73" i="12"/>
  <c r="K72" i="12"/>
  <c r="K71" i="12"/>
  <c r="K70" i="12"/>
  <c r="K69" i="12"/>
  <c r="K68" i="12"/>
  <c r="K67" i="12"/>
  <c r="K66" i="12"/>
  <c r="K65" i="12"/>
  <c r="K64" i="12"/>
  <c r="K63" i="12"/>
  <c r="H73" i="12"/>
  <c r="H72" i="12"/>
  <c r="H71" i="12"/>
  <c r="H70" i="12"/>
  <c r="H68" i="12"/>
  <c r="H69" i="12"/>
  <c r="H67" i="12"/>
  <c r="H66" i="12"/>
  <c r="H65" i="12"/>
  <c r="H64" i="12"/>
  <c r="H63" i="12"/>
  <c r="E73" i="12" l="1"/>
  <c r="E72" i="12"/>
  <c r="E71" i="12"/>
  <c r="E70" i="12"/>
  <c r="E69" i="12"/>
  <c r="E68" i="12"/>
  <c r="E67" i="12"/>
  <c r="E66" i="12"/>
  <c r="E65" i="12"/>
  <c r="E64" i="12"/>
  <c r="E63" i="12"/>
  <c r="N29" i="31" l="1"/>
  <c r="L29" i="31"/>
  <c r="J29" i="31"/>
  <c r="H29" i="31"/>
  <c r="F29" i="31"/>
  <c r="D29" i="31"/>
  <c r="B29" i="31"/>
  <c r="P28" i="31"/>
  <c r="P27" i="31"/>
  <c r="P26" i="31"/>
  <c r="P25" i="31"/>
  <c r="P24" i="31"/>
  <c r="P23" i="31"/>
  <c r="P22" i="31"/>
  <c r="P21" i="31"/>
  <c r="P20" i="31"/>
  <c r="P19" i="31"/>
  <c r="P18" i="31"/>
  <c r="P17" i="31"/>
  <c r="P16" i="31"/>
  <c r="P15" i="31"/>
  <c r="P14" i="31"/>
  <c r="P13" i="31"/>
  <c r="P12" i="31"/>
  <c r="P11" i="31"/>
  <c r="P10" i="31"/>
  <c r="P9" i="31"/>
  <c r="P8" i="31"/>
  <c r="P29" i="31" l="1"/>
  <c r="I11" i="33" l="1"/>
  <c r="G11" i="33" s="1"/>
  <c r="G21" i="33" l="1"/>
  <c r="E18" i="55" l="1"/>
  <c r="D18" i="55"/>
  <c r="E13" i="55"/>
  <c r="D13" i="55"/>
  <c r="E12" i="55"/>
  <c r="D12" i="55"/>
  <c r="AX77" i="55"/>
  <c r="AY76" i="55"/>
  <c r="AL72" i="55"/>
  <c r="AL73" i="55" s="1"/>
  <c r="R72" i="55"/>
  <c r="R73" i="55" s="1"/>
  <c r="AP68" i="55"/>
  <c r="AP69" i="55" s="1"/>
  <c r="J68" i="55"/>
  <c r="J69" i="55" s="1"/>
  <c r="AP64" i="55"/>
  <c r="AP65" i="55" s="1"/>
  <c r="Z64" i="55"/>
  <c r="Z65" i="55" s="1"/>
  <c r="AS61" i="55"/>
  <c r="AO61" i="55"/>
  <c r="AP60" i="55"/>
  <c r="AQ60" i="55" s="1"/>
  <c r="C60" i="55"/>
  <c r="C62" i="55" s="1"/>
  <c r="C64" i="55" s="1"/>
  <c r="C66" i="55" s="1"/>
  <c r="C68" i="55" s="1"/>
  <c r="C70" i="55" s="1"/>
  <c r="C72" i="55" s="1"/>
  <c r="C74" i="55" s="1"/>
  <c r="D59" i="55"/>
  <c r="D61" i="55" s="1"/>
  <c r="D63" i="55" s="1"/>
  <c r="D65" i="55" s="1"/>
  <c r="D67" i="55" s="1"/>
  <c r="D69" i="55" s="1"/>
  <c r="D71" i="55" s="1"/>
  <c r="D73" i="55" s="1"/>
  <c r="D75" i="55" s="1"/>
  <c r="AS58" i="55"/>
  <c r="AO58" i="55"/>
  <c r="AK58" i="55"/>
  <c r="AG58" i="55"/>
  <c r="AC58" i="55"/>
  <c r="Y58" i="55"/>
  <c r="U58" i="55"/>
  <c r="Q58" i="55"/>
  <c r="M58" i="55"/>
  <c r="I58" i="55"/>
  <c r="E58" i="55"/>
  <c r="AX57" i="55"/>
  <c r="AW57" i="55"/>
  <c r="D57" i="55"/>
  <c r="C57" i="55"/>
  <c r="C59" i="55" s="1"/>
  <c r="C61" i="55" s="1"/>
  <c r="C63" i="55" s="1"/>
  <c r="C65" i="55" s="1"/>
  <c r="C67" i="55" s="1"/>
  <c r="C69" i="55" s="1"/>
  <c r="C71" i="55" s="1"/>
  <c r="C73" i="55" s="1"/>
  <c r="C75" i="55" s="1"/>
  <c r="A57" i="55"/>
  <c r="A58" i="55" s="1"/>
  <c r="A59" i="55" s="1"/>
  <c r="A60" i="55" s="1"/>
  <c r="A61" i="55" s="1"/>
  <c r="A62" i="55" s="1"/>
  <c r="A63" i="55" s="1"/>
  <c r="A64" i="55" s="1"/>
  <c r="A65" i="55" s="1"/>
  <c r="A66" i="55" s="1"/>
  <c r="A67" i="55" s="1"/>
  <c r="A68" i="55" s="1"/>
  <c r="A69" i="55" s="1"/>
  <c r="A70" i="55" s="1"/>
  <c r="A71" i="55" s="1"/>
  <c r="A72" i="55" s="1"/>
  <c r="A73" i="55" s="1"/>
  <c r="A74" i="55" s="1"/>
  <c r="A75" i="55" s="1"/>
  <c r="A76" i="55" s="1"/>
  <c r="A77" i="55" s="1"/>
  <c r="A78" i="55" s="1"/>
  <c r="AW56" i="55"/>
  <c r="AY56" i="55" s="1"/>
  <c r="D56" i="55"/>
  <c r="D58" i="55" s="1"/>
  <c r="D60" i="55" s="1"/>
  <c r="D62" i="55" s="1"/>
  <c r="D64" i="55" s="1"/>
  <c r="D66" i="55" s="1"/>
  <c r="D68" i="55" s="1"/>
  <c r="D70" i="55" s="1"/>
  <c r="D72" i="55" s="1"/>
  <c r="D74" i="55" s="1"/>
  <c r="C56" i="55"/>
  <c r="C58" i="55" s="1"/>
  <c r="A56" i="55"/>
  <c r="AX53" i="55"/>
  <c r="AW53" i="55"/>
  <c r="AW52" i="55"/>
  <c r="AY52" i="55" s="1"/>
  <c r="AX51" i="55"/>
  <c r="AW51" i="55"/>
  <c r="AW50" i="55"/>
  <c r="AY50" i="55" s="1"/>
  <c r="AX49" i="55"/>
  <c r="AW49" i="55"/>
  <c r="AW48" i="55"/>
  <c r="AY48" i="55" s="1"/>
  <c r="AX47" i="55"/>
  <c r="AY46" i="55"/>
  <c r="AX41" i="55"/>
  <c r="AW41" i="55"/>
  <c r="C41" i="55"/>
  <c r="C43" i="55" s="1"/>
  <c r="C45" i="55" s="1"/>
  <c r="C47" i="55" s="1"/>
  <c r="C49" i="55" s="1"/>
  <c r="C51" i="55" s="1"/>
  <c r="C53" i="55" s="1"/>
  <c r="AW40" i="55"/>
  <c r="AY40" i="55" s="1"/>
  <c r="C40" i="55"/>
  <c r="C42" i="55" s="1"/>
  <c r="C44" i="55" s="1"/>
  <c r="C46" i="55" s="1"/>
  <c r="C48" i="55" s="1"/>
  <c r="C50" i="55" s="1"/>
  <c r="C52" i="55" s="1"/>
  <c r="AX39" i="55"/>
  <c r="AW39" i="55"/>
  <c r="D39" i="55"/>
  <c r="D41" i="55" s="1"/>
  <c r="D43" i="55" s="1"/>
  <c r="D45" i="55" s="1"/>
  <c r="D47" i="55" s="1"/>
  <c r="D49" i="55" s="1"/>
  <c r="D51" i="55" s="1"/>
  <c r="D53" i="55" s="1"/>
  <c r="C39" i="55"/>
  <c r="AW38" i="55"/>
  <c r="AY38" i="55" s="1"/>
  <c r="D38" i="55"/>
  <c r="D40" i="55" s="1"/>
  <c r="D42" i="55" s="1"/>
  <c r="D44" i="55" s="1"/>
  <c r="D46" i="55" s="1"/>
  <c r="D48" i="55" s="1"/>
  <c r="D50" i="55" s="1"/>
  <c r="D52" i="55" s="1"/>
  <c r="C38" i="55"/>
  <c r="AX37" i="55"/>
  <c r="AW37" i="55"/>
  <c r="AW36" i="55"/>
  <c r="AY36" i="55" s="1"/>
  <c r="C36" i="55"/>
  <c r="A36" i="55"/>
  <c r="A37" i="55" s="1"/>
  <c r="A38" i="55" s="1"/>
  <c r="A39" i="55" s="1"/>
  <c r="A40" i="55" s="1"/>
  <c r="A41" i="55" s="1"/>
  <c r="A42" i="55" s="1"/>
  <c r="A43" i="55" s="1"/>
  <c r="A44" i="55" s="1"/>
  <c r="A45" i="55" s="1"/>
  <c r="A46" i="55" s="1"/>
  <c r="A47" i="55" s="1"/>
  <c r="A48" i="55" s="1"/>
  <c r="A49" i="55" s="1"/>
  <c r="A50" i="55" s="1"/>
  <c r="A51" i="55" s="1"/>
  <c r="A52" i="55" s="1"/>
  <c r="A53" i="55" s="1"/>
  <c r="A33" i="55"/>
  <c r="AS32" i="55"/>
  <c r="AO32" i="55"/>
  <c r="AP72" i="55" s="1"/>
  <c r="AP73" i="55" s="1"/>
  <c r="AK32" i="55"/>
  <c r="AL58" i="55" s="1"/>
  <c r="AL59" i="55" s="1"/>
  <c r="AG32" i="55"/>
  <c r="AC32" i="55"/>
  <c r="Y32" i="55"/>
  <c r="Z58" i="55" s="1"/>
  <c r="Z59" i="55" s="1"/>
  <c r="U32" i="55"/>
  <c r="V62" i="55" s="1"/>
  <c r="V63" i="55" s="1"/>
  <c r="Q32" i="55"/>
  <c r="M32" i="55"/>
  <c r="I32" i="55"/>
  <c r="J64" i="55" s="1"/>
  <c r="J65" i="55" s="1"/>
  <c r="E32" i="55"/>
  <c r="F64" i="55" s="1"/>
  <c r="F65" i="55" s="1"/>
  <c r="AS31" i="55"/>
  <c r="AQ58" i="55" l="1"/>
  <c r="AD74" i="55"/>
  <c r="AD75" i="55" s="1"/>
  <c r="AD66" i="55"/>
  <c r="AD67" i="55" s="1"/>
  <c r="AD70" i="55"/>
  <c r="AD71" i="55" s="1"/>
  <c r="AD72" i="55"/>
  <c r="AD73" i="55" s="1"/>
  <c r="AD68" i="55"/>
  <c r="AD69" i="55" s="1"/>
  <c r="AD62" i="55"/>
  <c r="AD63" i="55" s="1"/>
  <c r="AD60" i="55"/>
  <c r="AD61" i="55" s="1"/>
  <c r="AD64" i="55"/>
  <c r="AD65" i="55" s="1"/>
  <c r="AD58" i="55"/>
  <c r="AD59" i="55" s="1"/>
  <c r="M59" i="55"/>
  <c r="O59" i="55" s="1"/>
  <c r="M60" i="55" s="1"/>
  <c r="AS59" i="55"/>
  <c r="S58" i="55"/>
  <c r="W58" i="55"/>
  <c r="U59" i="55"/>
  <c r="AA58" i="55"/>
  <c r="N74" i="55"/>
  <c r="N75" i="55" s="1"/>
  <c r="N66" i="55"/>
  <c r="N67" i="55" s="1"/>
  <c r="N70" i="55"/>
  <c r="N71" i="55" s="1"/>
  <c r="N72" i="55"/>
  <c r="N73" i="55" s="1"/>
  <c r="N68" i="55"/>
  <c r="N69" i="55" s="1"/>
  <c r="N64" i="55"/>
  <c r="N65" i="55" s="1"/>
  <c r="N62" i="55"/>
  <c r="N63" i="55" s="1"/>
  <c r="N60" i="55"/>
  <c r="N61" i="55" s="1"/>
  <c r="N58" i="55"/>
  <c r="N59" i="55" s="1"/>
  <c r="AT74" i="55"/>
  <c r="AT75" i="55" s="1"/>
  <c r="AT66" i="55"/>
  <c r="AT67" i="55" s="1"/>
  <c r="AT70" i="55"/>
  <c r="AT71" i="55" s="1"/>
  <c r="AT72" i="55"/>
  <c r="AT73" i="55" s="1"/>
  <c r="AT62" i="55"/>
  <c r="AT63" i="55" s="1"/>
  <c r="AT68" i="55"/>
  <c r="AT69" i="55" s="1"/>
  <c r="AT60" i="55"/>
  <c r="AT58" i="55"/>
  <c r="AT59" i="55" s="1"/>
  <c r="AT64" i="55"/>
  <c r="AT65" i="55" s="1"/>
  <c r="AC59" i="55"/>
  <c r="AE59" i="55" s="1"/>
  <c r="AC60" i="55" s="1"/>
  <c r="E59" i="55"/>
  <c r="AM58" i="55"/>
  <c r="AK59" i="55"/>
  <c r="AM59" i="55" s="1"/>
  <c r="AK60" i="55" s="1"/>
  <c r="AH70" i="55"/>
  <c r="AH71" i="55" s="1"/>
  <c r="AH74" i="55"/>
  <c r="AH75" i="55" s="1"/>
  <c r="AH66" i="55"/>
  <c r="AH67" i="55" s="1"/>
  <c r="F58" i="55"/>
  <c r="F59" i="55" s="1"/>
  <c r="V58" i="55"/>
  <c r="V59" i="55" s="1"/>
  <c r="V68" i="55"/>
  <c r="V69" i="55" s="1"/>
  <c r="F74" i="55"/>
  <c r="F75" i="55" s="1"/>
  <c r="G75" i="55" s="1"/>
  <c r="F66" i="55"/>
  <c r="F67" i="55" s="1"/>
  <c r="F70" i="55"/>
  <c r="F71" i="55" s="1"/>
  <c r="AL74" i="55"/>
  <c r="AL75" i="55" s="1"/>
  <c r="AL66" i="55"/>
  <c r="AL67" i="55" s="1"/>
  <c r="AL70" i="55"/>
  <c r="AL71" i="55" s="1"/>
  <c r="F68" i="55"/>
  <c r="F69" i="55" s="1"/>
  <c r="Z68" i="55"/>
  <c r="Z69" i="55" s="1"/>
  <c r="V72" i="55"/>
  <c r="V73" i="55" s="1"/>
  <c r="J70" i="55"/>
  <c r="J71" i="55" s="1"/>
  <c r="J74" i="55"/>
  <c r="J75" i="55" s="1"/>
  <c r="J66" i="55"/>
  <c r="J67" i="55" s="1"/>
  <c r="AP70" i="55"/>
  <c r="AP71" i="55" s="1"/>
  <c r="AP74" i="55"/>
  <c r="AP75" i="55" s="1"/>
  <c r="AP66" i="55"/>
  <c r="AP67" i="55" s="1"/>
  <c r="F60" i="55"/>
  <c r="F61" i="55" s="1"/>
  <c r="V60" i="55"/>
  <c r="V61" i="55" s="1"/>
  <c r="AL60" i="55"/>
  <c r="AL61" i="55" s="1"/>
  <c r="F62" i="55"/>
  <c r="F63" i="55" s="1"/>
  <c r="AL62" i="55"/>
  <c r="AL63" i="55" s="1"/>
  <c r="AH64" i="55"/>
  <c r="AH65" i="55" s="1"/>
  <c r="Z72" i="55"/>
  <c r="Z73" i="55" s="1"/>
  <c r="F72" i="55"/>
  <c r="F73" i="55" s="1"/>
  <c r="R70" i="55"/>
  <c r="R71" i="55" s="1"/>
  <c r="R74" i="55"/>
  <c r="R75" i="55" s="1"/>
  <c r="R66" i="55"/>
  <c r="R67" i="55" s="1"/>
  <c r="J58" i="55"/>
  <c r="J59" i="55" s="1"/>
  <c r="R58" i="55"/>
  <c r="R59" i="55" s="1"/>
  <c r="AH58" i="55"/>
  <c r="AH59" i="55" s="1"/>
  <c r="AP58" i="55"/>
  <c r="AP59" i="55" s="1"/>
  <c r="I59" i="55"/>
  <c r="Q59" i="55"/>
  <c r="S59" i="55" s="1"/>
  <c r="Q60" i="55" s="1"/>
  <c r="Y59" i="55"/>
  <c r="AA59" i="55" s="1"/>
  <c r="Y60" i="55" s="1"/>
  <c r="AG59" i="55"/>
  <c r="AO59" i="55"/>
  <c r="AQ59" i="55" s="1"/>
  <c r="R64" i="55"/>
  <c r="R65" i="55" s="1"/>
  <c r="AL64" i="55"/>
  <c r="AL65" i="55" s="1"/>
  <c r="AH68" i="55"/>
  <c r="AH69" i="55" s="1"/>
  <c r="J72" i="55"/>
  <c r="J73" i="55" s="1"/>
  <c r="V74" i="55"/>
  <c r="V75" i="55" s="1"/>
  <c r="V66" i="55"/>
  <c r="V67" i="55" s="1"/>
  <c r="V70" i="55"/>
  <c r="V71" i="55" s="1"/>
  <c r="AP61" i="55"/>
  <c r="AQ61" i="55" s="1"/>
  <c r="AO62" i="55" s="1"/>
  <c r="AL68" i="55"/>
  <c r="AL69" i="55" s="1"/>
  <c r="AH72" i="55"/>
  <c r="AH73" i="55" s="1"/>
  <c r="Z70" i="55"/>
  <c r="Z71" i="55" s="1"/>
  <c r="Z74" i="55"/>
  <c r="Z75" i="55" s="1"/>
  <c r="Z66" i="55"/>
  <c r="Z67" i="55" s="1"/>
  <c r="J60" i="55"/>
  <c r="J61" i="55" s="1"/>
  <c r="R60" i="55"/>
  <c r="R61" i="55" s="1"/>
  <c r="Z60" i="55"/>
  <c r="Z61" i="55" s="1"/>
  <c r="AH60" i="55"/>
  <c r="AH61" i="55" s="1"/>
  <c r="J62" i="55"/>
  <c r="J63" i="55" s="1"/>
  <c r="R62" i="55"/>
  <c r="R63" i="55" s="1"/>
  <c r="Z62" i="55"/>
  <c r="Z63" i="55" s="1"/>
  <c r="AH62" i="55"/>
  <c r="AH63" i="55" s="1"/>
  <c r="AP62" i="55"/>
  <c r="AP63" i="55" s="1"/>
  <c r="V64" i="55"/>
  <c r="V65" i="55" s="1"/>
  <c r="R68" i="55"/>
  <c r="R69" i="55" s="1"/>
  <c r="G59" i="55" l="1"/>
  <c r="E60" i="55" s="1"/>
  <c r="AQ62" i="55"/>
  <c r="AO63" i="55"/>
  <c r="AQ63" i="55" s="1"/>
  <c r="AO64" i="55" s="1"/>
  <c r="Q61" i="55"/>
  <c r="S61" i="55" s="1"/>
  <c r="Q62" i="55" s="1"/>
  <c r="S60" i="55"/>
  <c r="AM60" i="55"/>
  <c r="AK61" i="55"/>
  <c r="AM61" i="55" s="1"/>
  <c r="AK62" i="55" s="1"/>
  <c r="AT61" i="55"/>
  <c r="AU61" i="55" s="1"/>
  <c r="AS62" i="55" s="1"/>
  <c r="AU60" i="55"/>
  <c r="AI59" i="55"/>
  <c r="AG60" i="55" s="1"/>
  <c r="G60" i="55"/>
  <c r="E61" i="55"/>
  <c r="G61" i="55" s="1"/>
  <c r="E62" i="55" s="1"/>
  <c r="AU59" i="55"/>
  <c r="K58" i="55"/>
  <c r="Y61" i="55"/>
  <c r="AA61" i="55" s="1"/>
  <c r="Y62" i="55" s="1"/>
  <c r="AA60" i="55"/>
  <c r="G58" i="55"/>
  <c r="W59" i="55"/>
  <c r="U60" i="55" s="1"/>
  <c r="AU58" i="55"/>
  <c r="AE60" i="55"/>
  <c r="AC61" i="55"/>
  <c r="AE61" i="55" s="1"/>
  <c r="AC62" i="55" s="1"/>
  <c r="O60" i="55"/>
  <c r="M61" i="55"/>
  <c r="O61" i="55" s="1"/>
  <c r="M62" i="55" s="1"/>
  <c r="K59" i="55"/>
  <c r="I60" i="55" s="1"/>
  <c r="AE58" i="55"/>
  <c r="O58" i="55"/>
  <c r="AI58" i="55"/>
  <c r="I219" i="9"/>
  <c r="E43" i="18" s="1"/>
  <c r="I218" i="9"/>
  <c r="E23" i="18" s="1"/>
  <c r="I217" i="9"/>
  <c r="D23" i="18" s="1"/>
  <c r="I216" i="9"/>
  <c r="F43" i="18" s="1"/>
  <c r="I215" i="9"/>
  <c r="C43" i="18" s="1"/>
  <c r="I214" i="9"/>
  <c r="C23" i="18" s="1"/>
  <c r="AS63" i="55" l="1"/>
  <c r="AU63" i="55" s="1"/>
  <c r="AU62" i="55"/>
  <c r="AC63" i="55"/>
  <c r="AE63" i="55" s="1"/>
  <c r="AC64" i="55" s="1"/>
  <c r="AE62" i="55"/>
  <c r="AK63" i="55"/>
  <c r="AM63" i="55" s="1"/>
  <c r="AM62" i="55"/>
  <c r="Q63" i="55"/>
  <c r="S63" i="55" s="1"/>
  <c r="S62" i="55"/>
  <c r="G62" i="55"/>
  <c r="E63" i="55"/>
  <c r="G63" i="55" s="1"/>
  <c r="AQ64" i="55"/>
  <c r="AO65" i="55"/>
  <c r="AQ65" i="55" s="1"/>
  <c r="I61" i="55"/>
  <c r="K61" i="55" s="1"/>
  <c r="K60" i="55"/>
  <c r="W60" i="55"/>
  <c r="U61" i="55"/>
  <c r="W61" i="55" s="1"/>
  <c r="Y63" i="55"/>
  <c r="AA63" i="55" s="1"/>
  <c r="AA62" i="55"/>
  <c r="M63" i="55"/>
  <c r="O63" i="55" s="1"/>
  <c r="O62" i="55"/>
  <c r="AG61" i="55"/>
  <c r="AI61" i="55" s="1"/>
  <c r="AG62" i="55" s="1"/>
  <c r="AI60" i="55"/>
  <c r="AG63" i="55" l="1"/>
  <c r="AI63" i="55" s="1"/>
  <c r="AI62" i="55"/>
  <c r="U62" i="55"/>
  <c r="AE64" i="55"/>
  <c r="AC65" i="55"/>
  <c r="AE65" i="55" s="1"/>
  <c r="AO66" i="55"/>
  <c r="M64" i="55"/>
  <c r="Q64" i="55"/>
  <c r="E64" i="55"/>
  <c r="I62" i="55"/>
  <c r="Y64" i="55"/>
  <c r="AK64" i="55"/>
  <c r="AS64" i="55"/>
  <c r="F166" i="48"/>
  <c r="F165" i="48" s="1"/>
  <c r="F164" i="48" s="1"/>
  <c r="F163" i="48" s="1"/>
  <c r="F162" i="48" s="1"/>
  <c r="F161" i="48" s="1"/>
  <c r="F131" i="48"/>
  <c r="F130" i="48" s="1"/>
  <c r="F129" i="48" s="1"/>
  <c r="F128" i="48" s="1"/>
  <c r="F127" i="48" s="1"/>
  <c r="F126" i="48" s="1"/>
  <c r="F96" i="48"/>
  <c r="F95" i="48"/>
  <c r="F94" i="48" s="1"/>
  <c r="F93" i="48" s="1"/>
  <c r="F92" i="48" s="1"/>
  <c r="F91" i="48" s="1"/>
  <c r="F61" i="48"/>
  <c r="F60" i="48"/>
  <c r="F59" i="48"/>
  <c r="F58" i="48" s="1"/>
  <c r="F57" i="48" s="1"/>
  <c r="F56" i="48" s="1"/>
  <c r="F26" i="48"/>
  <c r="F25" i="48" s="1"/>
  <c r="F24" i="48" s="1"/>
  <c r="F23" i="48" s="1"/>
  <c r="F22" i="48" s="1"/>
  <c r="F21" i="48" s="1"/>
  <c r="N174" i="48"/>
  <c r="N170" i="48"/>
  <c r="J174" i="48"/>
  <c r="J170" i="48"/>
  <c r="N154" i="48"/>
  <c r="N152" i="48"/>
  <c r="J154" i="48"/>
  <c r="J152" i="48"/>
  <c r="J139" i="48"/>
  <c r="J135" i="48"/>
  <c r="N139" i="48"/>
  <c r="N135" i="48"/>
  <c r="N119" i="48"/>
  <c r="J119" i="48"/>
  <c r="N117" i="48"/>
  <c r="J117" i="48"/>
  <c r="J104" i="48"/>
  <c r="J100" i="48"/>
  <c r="J82" i="48"/>
  <c r="N104" i="48"/>
  <c r="N100" i="48"/>
  <c r="N84" i="48"/>
  <c r="N82" i="48"/>
  <c r="J84" i="48"/>
  <c r="J69" i="48"/>
  <c r="J65" i="48"/>
  <c r="N69" i="48"/>
  <c r="N65" i="48"/>
  <c r="N49" i="48"/>
  <c r="N47" i="48"/>
  <c r="N34" i="48"/>
  <c r="N30" i="48"/>
  <c r="J49" i="48"/>
  <c r="J47" i="48"/>
  <c r="J34" i="48"/>
  <c r="J30" i="48"/>
  <c r="F287" i="49"/>
  <c r="F314" i="49" s="1"/>
  <c r="G286" i="49"/>
  <c r="G313" i="49" s="1"/>
  <c r="H277" i="49"/>
  <c r="G277" i="49"/>
  <c r="F277" i="49"/>
  <c r="E64" i="49"/>
  <c r="E295" i="50"/>
  <c r="I277" i="50"/>
  <c r="H277" i="50"/>
  <c r="G277" i="50"/>
  <c r="F277" i="50"/>
  <c r="E268" i="50"/>
  <c r="E201" i="50"/>
  <c r="E200" i="50"/>
  <c r="E199" i="50"/>
  <c r="E198" i="50"/>
  <c r="E197" i="50"/>
  <c r="E196" i="50"/>
  <c r="E195" i="50"/>
  <c r="E194" i="50"/>
  <c r="E151" i="50"/>
  <c r="F314" i="50"/>
  <c r="G313" i="50"/>
  <c r="H312" i="50"/>
  <c r="I311" i="50"/>
  <c r="F287" i="50"/>
  <c r="G286" i="50"/>
  <c r="H285" i="50"/>
  <c r="I284" i="50"/>
  <c r="F240" i="50"/>
  <c r="G239" i="50"/>
  <c r="H238" i="50"/>
  <c r="I237" i="50"/>
  <c r="F214" i="50"/>
  <c r="G213" i="50"/>
  <c r="H212" i="50"/>
  <c r="I211" i="50"/>
  <c r="F167" i="50"/>
  <c r="G166" i="50"/>
  <c r="H165" i="50"/>
  <c r="I164" i="50"/>
  <c r="F143" i="50"/>
  <c r="G142" i="50"/>
  <c r="H141" i="50"/>
  <c r="I140" i="50"/>
  <c r="F100" i="50"/>
  <c r="G99" i="50"/>
  <c r="H98" i="50"/>
  <c r="I97" i="50"/>
  <c r="E36" i="50"/>
  <c r="R186" i="51"/>
  <c r="R225" i="51"/>
  <c r="R221" i="51"/>
  <c r="R203" i="51"/>
  <c r="R168" i="51"/>
  <c r="R151" i="51"/>
  <c r="R133" i="51"/>
  <c r="N225" i="51"/>
  <c r="N221" i="51"/>
  <c r="J225" i="51"/>
  <c r="J221" i="51"/>
  <c r="N205" i="51"/>
  <c r="N203" i="51"/>
  <c r="J205" i="51"/>
  <c r="J203" i="51"/>
  <c r="N190" i="51"/>
  <c r="N186" i="51"/>
  <c r="J190" i="51"/>
  <c r="J186" i="51"/>
  <c r="N170" i="51"/>
  <c r="N168" i="51"/>
  <c r="J170" i="51"/>
  <c r="J168" i="51"/>
  <c r="N155" i="51"/>
  <c r="N151" i="51"/>
  <c r="J155" i="51"/>
  <c r="J151" i="51"/>
  <c r="N135" i="51"/>
  <c r="N133" i="51"/>
  <c r="J135" i="51"/>
  <c r="J133" i="51"/>
  <c r="N106" i="51"/>
  <c r="N102" i="51"/>
  <c r="J106" i="51"/>
  <c r="J102" i="51"/>
  <c r="J86" i="51"/>
  <c r="J84" i="51"/>
  <c r="J51" i="51"/>
  <c r="J49" i="51"/>
  <c r="N86" i="51"/>
  <c r="N84" i="51"/>
  <c r="N71" i="51"/>
  <c r="N67" i="51"/>
  <c r="N51" i="51"/>
  <c r="N49" i="51"/>
  <c r="N36" i="51"/>
  <c r="N32" i="51"/>
  <c r="F63" i="51"/>
  <c r="F62" i="51" s="1"/>
  <c r="F61" i="51" s="1"/>
  <c r="F60" i="51" s="1"/>
  <c r="F59" i="51" s="1"/>
  <c r="F58" i="51" s="1"/>
  <c r="F28" i="51"/>
  <c r="F27" i="51" s="1"/>
  <c r="F26" i="51" s="1"/>
  <c r="F25" i="51" s="1"/>
  <c r="F24" i="51" s="1"/>
  <c r="F23" i="51" s="1"/>
  <c r="J71" i="51"/>
  <c r="J67" i="51"/>
  <c r="J36" i="51"/>
  <c r="J32" i="51"/>
  <c r="Q238" i="52"/>
  <c r="M238" i="52"/>
  <c r="Q224" i="52"/>
  <c r="M224" i="52"/>
  <c r="Q206" i="52"/>
  <c r="M206" i="52"/>
  <c r="Q170" i="52"/>
  <c r="M170" i="52"/>
  <c r="Q134" i="52"/>
  <c r="M134" i="52"/>
  <c r="E277" i="50" l="1"/>
  <c r="E39" i="49"/>
  <c r="E36" i="49"/>
  <c r="G64" i="55"/>
  <c r="E65" i="55"/>
  <c r="G65" i="55" s="1"/>
  <c r="Q65" i="55"/>
  <c r="S65" i="55" s="1"/>
  <c r="S64" i="55"/>
  <c r="Y65" i="55"/>
  <c r="AA65" i="55" s="1"/>
  <c r="AA64" i="55"/>
  <c r="W62" i="55"/>
  <c r="U63" i="55"/>
  <c r="W63" i="55" s="1"/>
  <c r="O64" i="55"/>
  <c r="M65" i="55"/>
  <c r="O65" i="55" s="1"/>
  <c r="AC66" i="55"/>
  <c r="AU64" i="55"/>
  <c r="AS65" i="55"/>
  <c r="AU65" i="55" s="1"/>
  <c r="I63" i="55"/>
  <c r="K63" i="55" s="1"/>
  <c r="K62" i="55"/>
  <c r="AG64" i="55"/>
  <c r="AM64" i="55"/>
  <c r="AK65" i="55"/>
  <c r="AM65" i="55" s="1"/>
  <c r="AQ66" i="55"/>
  <c r="AO67" i="55"/>
  <c r="AQ67" i="55" s="1"/>
  <c r="E44" i="49"/>
  <c r="E53" i="49"/>
  <c r="E151" i="49"/>
  <c r="E195" i="49"/>
  <c r="E37" i="49"/>
  <c r="E41" i="49"/>
  <c r="E43" i="49"/>
  <c r="E48" i="49"/>
  <c r="E50" i="49"/>
  <c r="E52" i="49"/>
  <c r="E194" i="49"/>
  <c r="E196" i="49"/>
  <c r="E277" i="49"/>
  <c r="E66" i="49"/>
  <c r="E55" i="49"/>
  <c r="E59" i="49"/>
  <c r="E57" i="49"/>
  <c r="E197" i="49"/>
  <c r="E199" i="49"/>
  <c r="E201" i="49"/>
  <c r="E54" i="49"/>
  <c r="E56" i="49"/>
  <c r="E58" i="49"/>
  <c r="E60" i="49"/>
  <c r="E49" i="49"/>
  <c r="E38" i="49"/>
  <c r="E42" i="49"/>
  <c r="E40" i="49"/>
  <c r="E65" i="49"/>
  <c r="E295" i="49"/>
  <c r="E51" i="49"/>
  <c r="E198" i="49"/>
  <c r="E200" i="49"/>
  <c r="E268" i="49"/>
  <c r="E61" i="49" l="1"/>
  <c r="Q66" i="55"/>
  <c r="I64" i="55"/>
  <c r="AS66" i="55"/>
  <c r="AK66" i="55"/>
  <c r="U64" i="55"/>
  <c r="AE66" i="55"/>
  <c r="AC67" i="55"/>
  <c r="AE67" i="55" s="1"/>
  <c r="E66" i="55"/>
  <c r="AO68" i="55"/>
  <c r="M66" i="55"/>
  <c r="Y66" i="55"/>
  <c r="AG65" i="55"/>
  <c r="AI65" i="55" s="1"/>
  <c r="AI64" i="55"/>
  <c r="Q119" i="52"/>
  <c r="M119" i="52"/>
  <c r="Q101" i="52"/>
  <c r="M101" i="52"/>
  <c r="Q65" i="52"/>
  <c r="M65" i="52"/>
  <c r="Q47" i="52"/>
  <c r="M47" i="52"/>
  <c r="O19" i="52"/>
  <c r="O16" i="52"/>
  <c r="AM66" i="55" l="1"/>
  <c r="AK67" i="55"/>
  <c r="AM67" i="55" s="1"/>
  <c r="AA66" i="55"/>
  <c r="Y67" i="55"/>
  <c r="AA67" i="55" s="1"/>
  <c r="G66" i="55"/>
  <c r="E67" i="55"/>
  <c r="G67" i="55" s="1"/>
  <c r="AU66" i="55"/>
  <c r="AS67" i="55"/>
  <c r="AU67" i="55" s="1"/>
  <c r="O66" i="55"/>
  <c r="M67" i="55"/>
  <c r="O67" i="55" s="1"/>
  <c r="AC68" i="55"/>
  <c r="I65" i="55"/>
  <c r="K65" i="55" s="1"/>
  <c r="K64" i="55"/>
  <c r="W64" i="55"/>
  <c r="U65" i="55"/>
  <c r="W65" i="55" s="1"/>
  <c r="AG66" i="55"/>
  <c r="AQ68" i="55"/>
  <c r="AO69" i="55"/>
  <c r="AQ69" i="55" s="1"/>
  <c r="S66" i="55"/>
  <c r="Q67" i="55"/>
  <c r="S67" i="55" s="1"/>
  <c r="E68" i="55" l="1"/>
  <c r="Y68" i="55"/>
  <c r="AI66" i="55"/>
  <c r="AG67" i="55"/>
  <c r="AI67" i="55" s="1"/>
  <c r="U66" i="55"/>
  <c r="AC69" i="55"/>
  <c r="AE69" i="55" s="1"/>
  <c r="AE68" i="55"/>
  <c r="AK68" i="55"/>
  <c r="Q68" i="55"/>
  <c r="AO70" i="55"/>
  <c r="M68" i="55"/>
  <c r="I66" i="55"/>
  <c r="AS68" i="55"/>
  <c r="Y122" i="9"/>
  <c r="Y123" i="9"/>
  <c r="Y124" i="9"/>
  <c r="Y125" i="9"/>
  <c r="Y126" i="9"/>
  <c r="Y127" i="9"/>
  <c r="Y128" i="9"/>
  <c r="Y129" i="9"/>
  <c r="Y130" i="9"/>
  <c r="Y131" i="9"/>
  <c r="Y132" i="9"/>
  <c r="Y133" i="9"/>
  <c r="Y134" i="9"/>
  <c r="Y135" i="9"/>
  <c r="Y136" i="9"/>
  <c r="Y137" i="9"/>
  <c r="Y138" i="9"/>
  <c r="Y121" i="9"/>
  <c r="W66" i="55" l="1"/>
  <c r="U67" i="55"/>
  <c r="W67" i="55" s="1"/>
  <c r="M69" i="55"/>
  <c r="O69" i="55" s="1"/>
  <c r="O68" i="55"/>
  <c r="AS69" i="55"/>
  <c r="AU69" i="55" s="1"/>
  <c r="AU68" i="55"/>
  <c r="AG68" i="55"/>
  <c r="S68" i="55"/>
  <c r="Q69" i="55"/>
  <c r="S69" i="55" s="1"/>
  <c r="AC70" i="55"/>
  <c r="K66" i="55"/>
  <c r="I67" i="55"/>
  <c r="K67" i="55" s="1"/>
  <c r="AM68" i="55"/>
  <c r="AK69" i="55"/>
  <c r="AM69" i="55" s="1"/>
  <c r="AA68" i="55"/>
  <c r="Y69" i="55"/>
  <c r="AA69" i="55" s="1"/>
  <c r="AQ70" i="55"/>
  <c r="AO71" i="55"/>
  <c r="AQ71" i="55" s="1"/>
  <c r="E69" i="55"/>
  <c r="G69" i="55" s="1"/>
  <c r="G68" i="55"/>
  <c r="AE70" i="55" l="1"/>
  <c r="AC71" i="55"/>
  <c r="AE71" i="55" s="1"/>
  <c r="U68" i="55"/>
  <c r="AK70" i="55"/>
  <c r="AI68" i="55"/>
  <c r="AG69" i="55"/>
  <c r="AI69" i="55" s="1"/>
  <c r="E70" i="55"/>
  <c r="Y70" i="55"/>
  <c r="AS70" i="55"/>
  <c r="M70" i="55"/>
  <c r="Q70" i="55"/>
  <c r="I68" i="55"/>
  <c r="AO72" i="55"/>
  <c r="AC72" i="55" l="1"/>
  <c r="O70" i="55"/>
  <c r="M71" i="55"/>
  <c r="O71" i="55" s="1"/>
  <c r="AO73" i="55"/>
  <c r="AQ73" i="55" s="1"/>
  <c r="AQ72" i="55"/>
  <c r="AU70" i="55"/>
  <c r="AS71" i="55"/>
  <c r="AU71" i="55" s="1"/>
  <c r="S70" i="55"/>
  <c r="Q71" i="55"/>
  <c r="S71" i="55" s="1"/>
  <c r="K68" i="55"/>
  <c r="I69" i="55"/>
  <c r="K69" i="55" s="1"/>
  <c r="AM70" i="55"/>
  <c r="AK71" i="55"/>
  <c r="AM71" i="55" s="1"/>
  <c r="U69" i="55"/>
  <c r="W69" i="55" s="1"/>
  <c r="W68" i="55"/>
  <c r="G70" i="55"/>
  <c r="E71" i="55"/>
  <c r="G71" i="55" s="1"/>
  <c r="AG70" i="55"/>
  <c r="AA70" i="55"/>
  <c r="Y71" i="55"/>
  <c r="AA71" i="55" s="1"/>
  <c r="C355" i="1"/>
  <c r="J183" i="51"/>
  <c r="J182" i="51"/>
  <c r="J181" i="51"/>
  <c r="J180" i="51"/>
  <c r="J179" i="51"/>
  <c r="J178" i="51"/>
  <c r="J177" i="51"/>
  <c r="J176" i="51"/>
  <c r="J175" i="51"/>
  <c r="J174" i="51"/>
  <c r="J173" i="51"/>
  <c r="J172" i="51"/>
  <c r="Y72" i="55" l="1"/>
  <c r="AS72" i="55"/>
  <c r="AO74" i="55"/>
  <c r="AK72" i="55"/>
  <c r="I70" i="55"/>
  <c r="AI70" i="55"/>
  <c r="AG71" i="55"/>
  <c r="AI71" i="55" s="1"/>
  <c r="E72" i="55"/>
  <c r="Q72" i="55"/>
  <c r="U70" i="55"/>
  <c r="M72" i="55"/>
  <c r="AE72" i="55"/>
  <c r="AC73" i="55"/>
  <c r="AE73" i="55" s="1"/>
  <c r="I275" i="50"/>
  <c r="I282" i="50" s="1"/>
  <c r="H209" i="50"/>
  <c r="AU72" i="55" l="1"/>
  <c r="AS73" i="55"/>
  <c r="AU73" i="55" s="1"/>
  <c r="W70" i="55"/>
  <c r="U71" i="55"/>
  <c r="W71" i="55" s="1"/>
  <c r="AC74" i="55"/>
  <c r="AM72" i="55"/>
  <c r="AK73" i="55"/>
  <c r="AM73" i="55" s="1"/>
  <c r="G72" i="55"/>
  <c r="E73" i="55"/>
  <c r="G73" i="55" s="1"/>
  <c r="AG72" i="55"/>
  <c r="AQ74" i="55"/>
  <c r="AO75" i="55"/>
  <c r="AQ75" i="55" s="1"/>
  <c r="Q73" i="55"/>
  <c r="S73" i="55" s="1"/>
  <c r="S72" i="55"/>
  <c r="O72" i="55"/>
  <c r="M73" i="55"/>
  <c r="O73" i="55" s="1"/>
  <c r="K70" i="55"/>
  <c r="I71" i="55"/>
  <c r="K71" i="55" s="1"/>
  <c r="Y73" i="55"/>
  <c r="AA73" i="55" s="1"/>
  <c r="AA72" i="55"/>
  <c r="L225" i="51"/>
  <c r="L221" i="51"/>
  <c r="J218" i="51"/>
  <c r="J217" i="51"/>
  <c r="J216" i="51"/>
  <c r="J215" i="51"/>
  <c r="J214" i="51"/>
  <c r="J213" i="51"/>
  <c r="J212" i="51"/>
  <c r="J211" i="51"/>
  <c r="J210" i="51"/>
  <c r="J209" i="51"/>
  <c r="J208" i="51"/>
  <c r="J207" i="51"/>
  <c r="L203" i="51"/>
  <c r="L190" i="51"/>
  <c r="L186" i="51"/>
  <c r="L168" i="51"/>
  <c r="L155" i="51"/>
  <c r="J148" i="51"/>
  <c r="J147" i="51"/>
  <c r="J146" i="51"/>
  <c r="J145" i="51"/>
  <c r="J144" i="51"/>
  <c r="J143" i="51"/>
  <c r="J142" i="51"/>
  <c r="J141" i="51"/>
  <c r="J140" i="51"/>
  <c r="J139" i="51"/>
  <c r="J138" i="51"/>
  <c r="J137" i="51"/>
  <c r="L151" i="51"/>
  <c r="L133" i="51"/>
  <c r="H279" i="50"/>
  <c r="H278" i="50"/>
  <c r="H280" i="50"/>
  <c r="M74" i="55" l="1"/>
  <c r="AS74" i="55"/>
  <c r="Q74" i="55"/>
  <c r="I72" i="55"/>
  <c r="AE74" i="55"/>
  <c r="AC75" i="55"/>
  <c r="AE75" i="55" s="1"/>
  <c r="Y74" i="55"/>
  <c r="AI72" i="55"/>
  <c r="AG73" i="55"/>
  <c r="AI73" i="55" s="1"/>
  <c r="U72" i="55"/>
  <c r="E74" i="55"/>
  <c r="G74" i="55" s="1"/>
  <c r="AK74" i="55"/>
  <c r="B86" i="48"/>
  <c r="I73" i="55" l="1"/>
  <c r="K73" i="55" s="1"/>
  <c r="K72" i="55"/>
  <c r="AG74" i="55"/>
  <c r="AM74" i="55"/>
  <c r="AK75" i="55"/>
  <c r="AM75" i="55" s="1"/>
  <c r="S74" i="55"/>
  <c r="Q75" i="55"/>
  <c r="S75" i="55" s="1"/>
  <c r="AA74" i="55"/>
  <c r="Y75" i="55"/>
  <c r="AA75" i="55" s="1"/>
  <c r="AU74" i="55"/>
  <c r="AS75" i="55"/>
  <c r="AU75" i="55" s="1"/>
  <c r="W72" i="55"/>
  <c r="U73" i="55"/>
  <c r="W73" i="55" s="1"/>
  <c r="O74" i="55"/>
  <c r="M75" i="55"/>
  <c r="O75" i="55" s="1"/>
  <c r="C48" i="34"/>
  <c r="U74" i="55" l="1"/>
  <c r="AI74" i="55"/>
  <c r="AG75" i="55"/>
  <c r="AI75" i="55" s="1"/>
  <c r="I74" i="55"/>
  <c r="N11" i="18"/>
  <c r="D33" i="10"/>
  <c r="P31" i="10"/>
  <c r="P29" i="10"/>
  <c r="P27" i="10"/>
  <c r="P25" i="10"/>
  <c r="P23" i="10"/>
  <c r="P21" i="10"/>
  <c r="P19" i="10"/>
  <c r="P17" i="10"/>
  <c r="P15" i="10"/>
  <c r="P13" i="10"/>
  <c r="P11" i="10"/>
  <c r="P9" i="10"/>
  <c r="K74" i="55" l="1"/>
  <c r="I75" i="55"/>
  <c r="K75" i="55" s="1"/>
  <c r="W74" i="55"/>
  <c r="U75" i="55"/>
  <c r="W75" i="55" s="1"/>
  <c r="P33" i="10"/>
  <c r="N33" i="10"/>
  <c r="L33" i="10"/>
  <c r="J33" i="10"/>
  <c r="H33" i="10"/>
  <c r="F33" i="10"/>
  <c r="B33" i="10"/>
  <c r="B207" i="51" l="1"/>
  <c r="B205" i="51"/>
  <c r="B172" i="51"/>
  <c r="B170" i="51"/>
  <c r="B137" i="51"/>
  <c r="B135" i="51"/>
  <c r="B88" i="51"/>
  <c r="B86" i="51"/>
  <c r="B53" i="51"/>
  <c r="B51" i="51"/>
  <c r="B18" i="51"/>
  <c r="B16" i="51"/>
  <c r="B14" i="48"/>
  <c r="B16" i="48" s="1"/>
  <c r="N65" i="51"/>
  <c r="N28" i="48" l="1"/>
  <c r="J28" i="48"/>
  <c r="C209" i="52" l="1"/>
  <c r="G73" i="9" l="1"/>
  <c r="I73" i="9" s="1"/>
  <c r="I23" i="9"/>
  <c r="D61" i="14" l="1"/>
  <c r="H330" i="1" l="1"/>
  <c r="G91" i="9" l="1"/>
  <c r="H295" i="1" s="1"/>
  <c r="H228" i="1" l="1"/>
  <c r="F321" i="1" l="1"/>
  <c r="E51" i="54"/>
  <c r="E49" i="54"/>
  <c r="C55" i="54"/>
  <c r="E54" i="54"/>
  <c r="A48" i="54"/>
  <c r="A46" i="54"/>
  <c r="A44" i="54"/>
  <c r="A42" i="54"/>
  <c r="C36" i="54"/>
  <c r="A29" i="54"/>
  <c r="L28" i="54"/>
  <c r="J28" i="54"/>
  <c r="H28" i="54"/>
  <c r="A27" i="54"/>
  <c r="M24" i="54"/>
  <c r="K24" i="54"/>
  <c r="I24" i="54"/>
  <c r="G24" i="54"/>
  <c r="E24" i="54"/>
  <c r="A21" i="54"/>
  <c r="M18" i="54"/>
  <c r="L18" i="54"/>
  <c r="K18" i="54"/>
  <c r="J18" i="54"/>
  <c r="I18" i="54"/>
  <c r="H18" i="54"/>
  <c r="G18" i="54"/>
  <c r="E18" i="54"/>
  <c r="A15" i="54"/>
  <c r="M13" i="54"/>
  <c r="K13" i="54"/>
  <c r="K14" i="54" s="1"/>
  <c r="I13" i="54"/>
  <c r="I14" i="54" s="1"/>
  <c r="G13" i="54"/>
  <c r="E13" i="54"/>
  <c r="M12" i="54"/>
  <c r="M32" i="54" s="1"/>
  <c r="M33" i="54" s="1"/>
  <c r="L12" i="54"/>
  <c r="K12" i="54"/>
  <c r="K32" i="54" s="1"/>
  <c r="K33" i="54" s="1"/>
  <c r="J12" i="54"/>
  <c r="I12" i="54"/>
  <c r="I32" i="54" s="1"/>
  <c r="I33" i="54" s="1"/>
  <c r="H12" i="54"/>
  <c r="G12" i="54"/>
  <c r="G32" i="54" s="1"/>
  <c r="G33" i="54" s="1"/>
  <c r="E12" i="54"/>
  <c r="E32" i="54" s="1"/>
  <c r="E33" i="54" s="1"/>
  <c r="A10" i="54"/>
  <c r="A9" i="54"/>
  <c r="G14" i="54" l="1"/>
  <c r="E14" i="54"/>
  <c r="M14" i="54"/>
  <c r="A11" i="54"/>
  <c r="F237" i="1"/>
  <c r="F236" i="1"/>
  <c r="F235" i="1"/>
  <c r="H219" i="1"/>
  <c r="A12" i="54" l="1"/>
  <c r="A13" i="54" s="1"/>
  <c r="A14" i="54" l="1"/>
  <c r="A16" i="54"/>
  <c r="A17" i="54" s="1"/>
  <c r="A18" i="54" l="1"/>
  <c r="A20" i="54" s="1"/>
  <c r="A19" i="54"/>
  <c r="A22" i="54" l="1"/>
  <c r="A23" i="54" l="1"/>
  <c r="A24" i="54" l="1"/>
  <c r="C32" i="54" l="1"/>
  <c r="A25" i="54"/>
  <c r="A26" i="54" s="1"/>
  <c r="C28" i="54" s="1"/>
  <c r="A28" i="54" s="1"/>
  <c r="C40" i="54" l="1"/>
  <c r="A30" i="54"/>
  <c r="A31" i="54" l="1"/>
  <c r="A32" i="54" s="1"/>
  <c r="A33" i="54" s="1"/>
  <c r="A34" i="54" l="1"/>
  <c r="C35" i="54" s="1"/>
  <c r="A35" i="54" s="1"/>
  <c r="A36" i="54" l="1"/>
  <c r="C37" i="54" s="1"/>
  <c r="A37" i="54" s="1"/>
  <c r="C39" i="54"/>
  <c r="A39" i="54" l="1"/>
  <c r="A40" i="54" s="1"/>
  <c r="C41" i="54" l="1"/>
  <c r="A41" i="54" s="1"/>
  <c r="C45" i="54"/>
  <c r="C43" i="54" l="1"/>
  <c r="A43" i="54" s="1"/>
  <c r="A45" i="54" s="1"/>
  <c r="C47" i="54" s="1"/>
  <c r="A47" i="54" s="1"/>
  <c r="A49" i="54" s="1"/>
  <c r="A50" i="54" s="1"/>
  <c r="A51" i="54" s="1"/>
  <c r="A52" i="54" s="1"/>
  <c r="A53" i="54" s="1"/>
  <c r="A54" i="54" s="1"/>
  <c r="A55" i="54" s="1"/>
  <c r="A56" i="54" s="1"/>
  <c r="A57" i="54" s="1"/>
  <c r="A58" i="54" s="1"/>
  <c r="L257" i="9" l="1"/>
  <c r="D249" i="51" l="1"/>
  <c r="A259" i="9" l="1"/>
  <c r="A258" i="9"/>
  <c r="A257" i="9"/>
  <c r="A256" i="9"/>
  <c r="A254" i="9"/>
  <c r="A84" i="8"/>
  <c r="A82" i="8"/>
  <c r="A80" i="8"/>
  <c r="A79" i="8"/>
  <c r="A78" i="8"/>
  <c r="G80" i="8" s="1"/>
  <c r="A77" i="8"/>
  <c r="A76" i="8"/>
  <c r="A75" i="8"/>
  <c r="A74" i="8"/>
  <c r="A71" i="8"/>
  <c r="A70" i="8"/>
  <c r="A69" i="8"/>
  <c r="A66" i="8"/>
  <c r="G70" i="8" s="1"/>
  <c r="A65" i="8"/>
  <c r="G82" i="8" s="1"/>
  <c r="A64" i="8"/>
  <c r="A63" i="8"/>
  <c r="A62" i="8"/>
  <c r="A61" i="8"/>
  <c r="G78" i="8" l="1"/>
  <c r="G84" i="8"/>
  <c r="G79" i="8"/>
  <c r="G71" i="8"/>
  <c r="E233" i="49" l="1"/>
  <c r="E232" i="49"/>
  <c r="E231" i="49"/>
  <c r="E230" i="49"/>
  <c r="E206" i="49"/>
  <c r="F269" i="1"/>
  <c r="G77" i="8" s="1"/>
  <c r="F268" i="1"/>
  <c r="G76" i="8" s="1"/>
  <c r="F267" i="1"/>
  <c r="G75" i="8" s="1"/>
  <c r="F266" i="1"/>
  <c r="G74" i="8" s="1"/>
  <c r="F272" i="1"/>
  <c r="F271" i="1"/>
  <c r="F106" i="1"/>
  <c r="F104" i="1"/>
  <c r="F99" i="1"/>
  <c r="F263" i="1"/>
  <c r="F270" i="1"/>
  <c r="E269" i="1"/>
  <c r="E268" i="1"/>
  <c r="E267" i="1"/>
  <c r="E266" i="1"/>
  <c r="E103" i="1"/>
  <c r="E102" i="1"/>
  <c r="E98" i="1"/>
  <c r="E97" i="1"/>
  <c r="E96" i="1"/>
  <c r="E95" i="1"/>
  <c r="E94" i="1"/>
  <c r="E228" i="1" l="1"/>
  <c r="F327" i="1" l="1"/>
  <c r="D94" i="1" l="1"/>
  <c r="D95" i="1" s="1"/>
  <c r="D96" i="1" s="1"/>
  <c r="D97" i="1" s="1"/>
  <c r="D98" i="1" s="1"/>
  <c r="O120" i="53"/>
  <c r="L120" i="53"/>
  <c r="M120" i="53" s="1"/>
  <c r="P120" i="53" s="1"/>
  <c r="I120" i="53"/>
  <c r="G120" i="53"/>
  <c r="O119" i="53"/>
  <c r="L119" i="53"/>
  <c r="M119" i="53" s="1"/>
  <c r="I119" i="53"/>
  <c r="G119" i="53"/>
  <c r="O118" i="53"/>
  <c r="L118" i="53"/>
  <c r="M118" i="53" s="1"/>
  <c r="I118" i="53"/>
  <c r="G118" i="53"/>
  <c r="O117" i="53"/>
  <c r="L117" i="53"/>
  <c r="M117" i="53" s="1"/>
  <c r="I117" i="53"/>
  <c r="G117" i="53"/>
  <c r="O116" i="53"/>
  <c r="L116" i="53"/>
  <c r="M116" i="53" s="1"/>
  <c r="I116" i="53"/>
  <c r="G116" i="53"/>
  <c r="O115" i="53"/>
  <c r="L115" i="53"/>
  <c r="M115" i="53" s="1"/>
  <c r="I115" i="53"/>
  <c r="G115" i="53"/>
  <c r="O114" i="53"/>
  <c r="L114" i="53"/>
  <c r="M114" i="53" s="1"/>
  <c r="I114" i="53"/>
  <c r="G114" i="53"/>
  <c r="O113" i="53"/>
  <c r="L113" i="53"/>
  <c r="M113" i="53" s="1"/>
  <c r="I113" i="53"/>
  <c r="G113" i="53"/>
  <c r="O112" i="53"/>
  <c r="L112" i="53"/>
  <c r="M112" i="53" s="1"/>
  <c r="I112" i="53"/>
  <c r="G112" i="53"/>
  <c r="O111" i="53"/>
  <c r="L111" i="53"/>
  <c r="M111" i="53" s="1"/>
  <c r="P111" i="53" s="1"/>
  <c r="I111" i="53"/>
  <c r="G111" i="53"/>
  <c r="O110" i="53"/>
  <c r="L110" i="53"/>
  <c r="M110" i="53" s="1"/>
  <c r="I110" i="53"/>
  <c r="G110" i="53"/>
  <c r="O109" i="53"/>
  <c r="L109" i="53"/>
  <c r="M109" i="53" s="1"/>
  <c r="I109" i="53"/>
  <c r="G109" i="53"/>
  <c r="O108" i="53"/>
  <c r="L108" i="53"/>
  <c r="M108" i="53" s="1"/>
  <c r="I108" i="53"/>
  <c r="G108" i="53"/>
  <c r="O107" i="53"/>
  <c r="L107" i="53"/>
  <c r="M107" i="53" s="1"/>
  <c r="I107" i="53"/>
  <c r="G107" i="53"/>
  <c r="O106" i="53"/>
  <c r="L106" i="53"/>
  <c r="M106" i="53" s="1"/>
  <c r="I106" i="53"/>
  <c r="G106" i="53"/>
  <c r="O105" i="53"/>
  <c r="L105" i="53"/>
  <c r="M105" i="53" s="1"/>
  <c r="P105" i="53" s="1"/>
  <c r="I105" i="53"/>
  <c r="G105" i="53"/>
  <c r="O104" i="53"/>
  <c r="L104" i="53"/>
  <c r="M104" i="53" s="1"/>
  <c r="I104" i="53"/>
  <c r="G104" i="53"/>
  <c r="O103" i="53"/>
  <c r="L103" i="53"/>
  <c r="M103" i="53" s="1"/>
  <c r="I103" i="53"/>
  <c r="G103" i="53"/>
  <c r="O102" i="53"/>
  <c r="L102" i="53"/>
  <c r="M102" i="53" s="1"/>
  <c r="I102" i="53"/>
  <c r="G102" i="53"/>
  <c r="O101" i="53"/>
  <c r="L101" i="53"/>
  <c r="M101" i="53" s="1"/>
  <c r="I101" i="53"/>
  <c r="G101" i="53"/>
  <c r="O100" i="53"/>
  <c r="L100" i="53"/>
  <c r="M100" i="53" s="1"/>
  <c r="I100" i="53"/>
  <c r="G100" i="53"/>
  <c r="O99" i="53"/>
  <c r="L99" i="53"/>
  <c r="M99" i="53" s="1"/>
  <c r="I99" i="53"/>
  <c r="G99" i="53"/>
  <c r="O98" i="53"/>
  <c r="L98" i="53"/>
  <c r="M98" i="53" s="1"/>
  <c r="I98" i="53"/>
  <c r="G98" i="53"/>
  <c r="O97" i="53"/>
  <c r="L97" i="53"/>
  <c r="M97" i="53" s="1"/>
  <c r="I97" i="53"/>
  <c r="G97" i="53"/>
  <c r="O96" i="53"/>
  <c r="L96" i="53"/>
  <c r="M96" i="53" s="1"/>
  <c r="I96" i="53"/>
  <c r="G96" i="53"/>
  <c r="O95" i="53"/>
  <c r="L95" i="53"/>
  <c r="M95" i="53" s="1"/>
  <c r="I95" i="53"/>
  <c r="G95" i="53"/>
  <c r="O94" i="53"/>
  <c r="L94" i="53"/>
  <c r="M94" i="53" s="1"/>
  <c r="I94" i="53"/>
  <c r="G94" i="53"/>
  <c r="O93" i="53"/>
  <c r="L93" i="53"/>
  <c r="M93" i="53" s="1"/>
  <c r="I93" i="53"/>
  <c r="G93" i="53"/>
  <c r="O92" i="53"/>
  <c r="L92" i="53"/>
  <c r="M92" i="53" s="1"/>
  <c r="I92" i="53"/>
  <c r="G92" i="53"/>
  <c r="O91" i="53"/>
  <c r="L91" i="53"/>
  <c r="M91" i="53" s="1"/>
  <c r="I91" i="53"/>
  <c r="G91" i="53"/>
  <c r="O90" i="53"/>
  <c r="L90" i="53"/>
  <c r="M90" i="53" s="1"/>
  <c r="I90" i="53"/>
  <c r="G90" i="53"/>
  <c r="O89" i="53"/>
  <c r="L89" i="53"/>
  <c r="M89" i="53" s="1"/>
  <c r="I89" i="53"/>
  <c r="G89" i="53"/>
  <c r="O85" i="53"/>
  <c r="L85" i="53"/>
  <c r="M85" i="53" s="1"/>
  <c r="I85" i="53"/>
  <c r="G85" i="53"/>
  <c r="O84" i="53"/>
  <c r="L84" i="53"/>
  <c r="M84" i="53" s="1"/>
  <c r="P84" i="53" s="1"/>
  <c r="I84" i="53"/>
  <c r="G84" i="53"/>
  <c r="O83" i="53"/>
  <c r="L83" i="53"/>
  <c r="M83" i="53" s="1"/>
  <c r="I83" i="53"/>
  <c r="G83" i="53"/>
  <c r="O82" i="53"/>
  <c r="L82" i="53"/>
  <c r="M82" i="53" s="1"/>
  <c r="I82" i="53"/>
  <c r="G82" i="53"/>
  <c r="O81" i="53"/>
  <c r="L81" i="53"/>
  <c r="M81" i="53" s="1"/>
  <c r="I81" i="53"/>
  <c r="G81" i="53"/>
  <c r="O80" i="53"/>
  <c r="L80" i="53"/>
  <c r="M80" i="53" s="1"/>
  <c r="I80" i="53"/>
  <c r="G80" i="53"/>
  <c r="O79" i="53"/>
  <c r="L79" i="53"/>
  <c r="M79" i="53" s="1"/>
  <c r="I79" i="53"/>
  <c r="G79" i="53"/>
  <c r="O78" i="53"/>
  <c r="L78" i="53"/>
  <c r="M78" i="53" s="1"/>
  <c r="I78" i="53"/>
  <c r="G78" i="53"/>
  <c r="O77" i="53"/>
  <c r="L77" i="53"/>
  <c r="M77" i="53" s="1"/>
  <c r="I77" i="53"/>
  <c r="G77" i="53"/>
  <c r="O76" i="53"/>
  <c r="L76" i="53"/>
  <c r="M76" i="53" s="1"/>
  <c r="I76" i="53"/>
  <c r="G76" i="53"/>
  <c r="O75" i="53"/>
  <c r="L75" i="53"/>
  <c r="M75" i="53" s="1"/>
  <c r="I75" i="53"/>
  <c r="G75" i="53"/>
  <c r="O70" i="53"/>
  <c r="M70" i="53"/>
  <c r="I70" i="53"/>
  <c r="G70" i="53"/>
  <c r="O69" i="53"/>
  <c r="L69" i="53"/>
  <c r="M69" i="53" s="1"/>
  <c r="I69" i="53"/>
  <c r="G69" i="53"/>
  <c r="O68" i="53"/>
  <c r="L68" i="53"/>
  <c r="M68" i="53" s="1"/>
  <c r="I68" i="53"/>
  <c r="G68" i="53"/>
  <c r="O67" i="53"/>
  <c r="L67" i="53"/>
  <c r="M67" i="53" s="1"/>
  <c r="I67" i="53"/>
  <c r="G67" i="53"/>
  <c r="O66" i="53"/>
  <c r="L66" i="53"/>
  <c r="M66" i="53" s="1"/>
  <c r="I66" i="53"/>
  <c r="G66" i="53"/>
  <c r="O65" i="53"/>
  <c r="L65" i="53"/>
  <c r="M65" i="53" s="1"/>
  <c r="I65" i="53"/>
  <c r="G65" i="53"/>
  <c r="O64" i="53"/>
  <c r="L64" i="53"/>
  <c r="M64" i="53" s="1"/>
  <c r="I64" i="53"/>
  <c r="G64" i="53"/>
  <c r="O63" i="53"/>
  <c r="L63" i="53"/>
  <c r="M63" i="53" s="1"/>
  <c r="I63" i="53"/>
  <c r="G63" i="53"/>
  <c r="O62" i="53"/>
  <c r="L62" i="53"/>
  <c r="M62" i="53" s="1"/>
  <c r="I62" i="53"/>
  <c r="G62" i="53"/>
  <c r="O61" i="53"/>
  <c r="L61" i="53"/>
  <c r="M61" i="53" s="1"/>
  <c r="I61" i="53"/>
  <c r="G61" i="53"/>
  <c r="O60" i="53"/>
  <c r="L60" i="53"/>
  <c r="M60" i="53" s="1"/>
  <c r="I60" i="53"/>
  <c r="G60" i="53"/>
  <c r="O59" i="53"/>
  <c r="L59" i="53"/>
  <c r="M59" i="53" s="1"/>
  <c r="I59" i="53"/>
  <c r="G59" i="53"/>
  <c r="O58" i="53"/>
  <c r="L58" i="53"/>
  <c r="M58" i="53" s="1"/>
  <c r="I58" i="53"/>
  <c r="G58" i="53"/>
  <c r="O57" i="53"/>
  <c r="L57" i="53"/>
  <c r="M57" i="53" s="1"/>
  <c r="I57" i="53"/>
  <c r="G57" i="53"/>
  <c r="O56" i="53"/>
  <c r="L56" i="53"/>
  <c r="M56" i="53" s="1"/>
  <c r="I56" i="53"/>
  <c r="G56" i="53"/>
  <c r="O55" i="53"/>
  <c r="L55" i="53"/>
  <c r="M55" i="53" s="1"/>
  <c r="I55" i="53"/>
  <c r="G55" i="53"/>
  <c r="O54" i="53"/>
  <c r="L54" i="53"/>
  <c r="M54" i="53" s="1"/>
  <c r="I54" i="53"/>
  <c r="G54" i="53"/>
  <c r="O53" i="53"/>
  <c r="L53" i="53"/>
  <c r="M53" i="53" s="1"/>
  <c r="I53" i="53"/>
  <c r="G53" i="53"/>
  <c r="O52" i="53"/>
  <c r="L52" i="53"/>
  <c r="M52" i="53" s="1"/>
  <c r="I52" i="53"/>
  <c r="G52" i="53"/>
  <c r="O51" i="53"/>
  <c r="L51" i="53"/>
  <c r="M51" i="53" s="1"/>
  <c r="I51" i="53"/>
  <c r="G51" i="53"/>
  <c r="O50" i="53"/>
  <c r="L50" i="53"/>
  <c r="M50" i="53" s="1"/>
  <c r="I50" i="53"/>
  <c r="G50" i="53"/>
  <c r="O49" i="53"/>
  <c r="M49" i="53"/>
  <c r="L49" i="53"/>
  <c r="I49" i="53"/>
  <c r="G49" i="53"/>
  <c r="O48" i="53"/>
  <c r="P48" i="53" s="1"/>
  <c r="L48" i="53"/>
  <c r="M48" i="53" s="1"/>
  <c r="I48" i="53"/>
  <c r="G48" i="53"/>
  <c r="O47" i="53"/>
  <c r="L47" i="53"/>
  <c r="M47" i="53" s="1"/>
  <c r="I47" i="53"/>
  <c r="G47" i="53"/>
  <c r="O46" i="53"/>
  <c r="L46" i="53"/>
  <c r="M46" i="53" s="1"/>
  <c r="I46" i="53"/>
  <c r="G46" i="53"/>
  <c r="O45" i="53"/>
  <c r="L45" i="53"/>
  <c r="M45" i="53" s="1"/>
  <c r="I45" i="53"/>
  <c r="G45" i="53"/>
  <c r="O44" i="53"/>
  <c r="L44" i="53"/>
  <c r="M44" i="53" s="1"/>
  <c r="I44" i="53"/>
  <c r="G44" i="53"/>
  <c r="O43" i="53"/>
  <c r="L43" i="53"/>
  <c r="M43" i="53" s="1"/>
  <c r="I43" i="53"/>
  <c r="G43" i="53"/>
  <c r="O42" i="53"/>
  <c r="L42" i="53"/>
  <c r="M42" i="53" s="1"/>
  <c r="I42" i="53"/>
  <c r="G42" i="53"/>
  <c r="O41" i="53"/>
  <c r="L41" i="53"/>
  <c r="M41" i="53" s="1"/>
  <c r="I41" i="53"/>
  <c r="G41" i="53"/>
  <c r="O40" i="53"/>
  <c r="L40" i="53"/>
  <c r="M40" i="53" s="1"/>
  <c r="I40" i="53"/>
  <c r="G40" i="53"/>
  <c r="O39" i="53"/>
  <c r="L39" i="53"/>
  <c r="M39" i="53" s="1"/>
  <c r="I39" i="53"/>
  <c r="G39" i="53"/>
  <c r="O38" i="53"/>
  <c r="L38" i="53"/>
  <c r="M38" i="53" s="1"/>
  <c r="I38" i="53"/>
  <c r="G38" i="53"/>
  <c r="O37" i="53"/>
  <c r="L37" i="53"/>
  <c r="M37" i="53" s="1"/>
  <c r="I37" i="53"/>
  <c r="G37" i="53"/>
  <c r="O36" i="53"/>
  <c r="L36" i="53"/>
  <c r="M36" i="53" s="1"/>
  <c r="I36" i="53"/>
  <c r="G36" i="53"/>
  <c r="O35" i="53"/>
  <c r="L35" i="53"/>
  <c r="M35" i="53" s="1"/>
  <c r="I35" i="53"/>
  <c r="G35" i="53"/>
  <c r="O34" i="53"/>
  <c r="L34" i="53"/>
  <c r="M34" i="53" s="1"/>
  <c r="I34" i="53"/>
  <c r="G34" i="53"/>
  <c r="O33" i="53"/>
  <c r="L33" i="53"/>
  <c r="M33" i="53" s="1"/>
  <c r="I33" i="53"/>
  <c r="G33" i="53"/>
  <c r="O32" i="53"/>
  <c r="L32" i="53"/>
  <c r="M32" i="53" s="1"/>
  <c r="I32" i="53"/>
  <c r="G32" i="53"/>
  <c r="O31" i="53"/>
  <c r="L31" i="53"/>
  <c r="M31" i="53" s="1"/>
  <c r="I31" i="53"/>
  <c r="G31" i="53"/>
  <c r="O30" i="53"/>
  <c r="L30" i="53"/>
  <c r="M30" i="53" s="1"/>
  <c r="I30" i="53"/>
  <c r="G30" i="53"/>
  <c r="O29" i="53"/>
  <c r="L29" i="53"/>
  <c r="M29" i="53" s="1"/>
  <c r="I29" i="53"/>
  <c r="G29" i="53"/>
  <c r="O28" i="53"/>
  <c r="L28" i="53"/>
  <c r="M28" i="53" s="1"/>
  <c r="I28" i="53"/>
  <c r="G28" i="53"/>
  <c r="O27" i="53"/>
  <c r="L27" i="53"/>
  <c r="M27" i="53" s="1"/>
  <c r="I27" i="53"/>
  <c r="G27" i="53"/>
  <c r="O26" i="53"/>
  <c r="L26" i="53"/>
  <c r="M26" i="53" s="1"/>
  <c r="I26" i="53"/>
  <c r="G26" i="53"/>
  <c r="O25" i="53"/>
  <c r="L25" i="53"/>
  <c r="M25" i="53" s="1"/>
  <c r="I25" i="53"/>
  <c r="G25" i="53"/>
  <c r="O24" i="53"/>
  <c r="L24" i="53"/>
  <c r="M24" i="53" s="1"/>
  <c r="I24" i="53"/>
  <c r="G24" i="53"/>
  <c r="O23" i="53"/>
  <c r="L23" i="53"/>
  <c r="M23" i="53" s="1"/>
  <c r="I23" i="53"/>
  <c r="G23" i="53"/>
  <c r="O22" i="53"/>
  <c r="L22" i="53"/>
  <c r="M22" i="53" s="1"/>
  <c r="I22" i="53"/>
  <c r="G22" i="53"/>
  <c r="O21" i="53"/>
  <c r="L21" i="53"/>
  <c r="M21" i="53" s="1"/>
  <c r="I21" i="53"/>
  <c r="G21" i="53"/>
  <c r="O20" i="53"/>
  <c r="L20" i="53"/>
  <c r="M20" i="53" s="1"/>
  <c r="I20" i="53"/>
  <c r="G20" i="53"/>
  <c r="O19" i="53"/>
  <c r="L19" i="53"/>
  <c r="M19" i="53" s="1"/>
  <c r="I19" i="53"/>
  <c r="G19" i="53"/>
  <c r="O18" i="53"/>
  <c r="L18" i="53"/>
  <c r="M18" i="53" s="1"/>
  <c r="I18" i="53"/>
  <c r="G18" i="53"/>
  <c r="O17" i="53"/>
  <c r="L17" i="53"/>
  <c r="M17" i="53" s="1"/>
  <c r="I17" i="53"/>
  <c r="G17" i="53"/>
  <c r="O16" i="53"/>
  <c r="L16" i="53"/>
  <c r="M16" i="53" s="1"/>
  <c r="I16" i="53"/>
  <c r="G16" i="53"/>
  <c r="O15" i="53"/>
  <c r="L15" i="53"/>
  <c r="M15" i="53" s="1"/>
  <c r="I15" i="53"/>
  <c r="G15" i="53"/>
  <c r="O14" i="53"/>
  <c r="L14" i="53"/>
  <c r="M14" i="53" s="1"/>
  <c r="I14" i="53"/>
  <c r="G14" i="53"/>
  <c r="O13" i="53"/>
  <c r="L13" i="53"/>
  <c r="M13" i="53" s="1"/>
  <c r="I13" i="53"/>
  <c r="G13" i="53"/>
  <c r="O12" i="53"/>
  <c r="L12" i="53"/>
  <c r="I12" i="53"/>
  <c r="G12" i="53"/>
  <c r="Q241" i="52"/>
  <c r="O241" i="52"/>
  <c r="M241" i="52"/>
  <c r="K241" i="52"/>
  <c r="M212" i="52"/>
  <c r="K212" i="52"/>
  <c r="M211" i="52"/>
  <c r="K211" i="52"/>
  <c r="M210" i="52"/>
  <c r="K210" i="52"/>
  <c r="M209" i="52"/>
  <c r="K209" i="52"/>
  <c r="O196" i="52"/>
  <c r="M196" i="52"/>
  <c r="K196" i="52"/>
  <c r="O195" i="52"/>
  <c r="M195" i="52"/>
  <c r="K195" i="52"/>
  <c r="O194" i="52"/>
  <c r="M194" i="52"/>
  <c r="K194" i="52"/>
  <c r="O193" i="52"/>
  <c r="M193" i="52"/>
  <c r="K193" i="52"/>
  <c r="O187" i="52"/>
  <c r="M187" i="52"/>
  <c r="K187" i="52"/>
  <c r="M186" i="52"/>
  <c r="K186" i="52"/>
  <c r="O185" i="52"/>
  <c r="M185" i="52"/>
  <c r="Q185" i="52" s="1"/>
  <c r="K185" i="52"/>
  <c r="O184" i="52"/>
  <c r="M184" i="52"/>
  <c r="K184" i="52"/>
  <c r="M178" i="52"/>
  <c r="K178" i="52"/>
  <c r="M177" i="52"/>
  <c r="K177" i="52"/>
  <c r="M176" i="52"/>
  <c r="Q176" i="52" s="1"/>
  <c r="K176" i="52"/>
  <c r="M175" i="52"/>
  <c r="K175" i="52"/>
  <c r="O162" i="52"/>
  <c r="M162" i="52"/>
  <c r="K162" i="52"/>
  <c r="Q160" i="52"/>
  <c r="Q159" i="52"/>
  <c r="Q158" i="52"/>
  <c r="Q157" i="52"/>
  <c r="M153" i="52"/>
  <c r="K153" i="52"/>
  <c r="Q151" i="52"/>
  <c r="O150" i="52"/>
  <c r="O153" i="52" s="1"/>
  <c r="Q149" i="52"/>
  <c r="Q148" i="52"/>
  <c r="M144" i="52"/>
  <c r="K144" i="52"/>
  <c r="O142" i="52"/>
  <c r="Q142" i="52" s="1"/>
  <c r="O141" i="52"/>
  <c r="O140" i="52"/>
  <c r="O176" i="52" s="1"/>
  <c r="O139" i="52"/>
  <c r="M107" i="52"/>
  <c r="M106" i="52"/>
  <c r="M105" i="52"/>
  <c r="M104" i="52"/>
  <c r="O91" i="52"/>
  <c r="M91" i="52"/>
  <c r="O90" i="52"/>
  <c r="Q64" i="51" s="1"/>
  <c r="M90" i="52"/>
  <c r="O89" i="52"/>
  <c r="M89" i="52"/>
  <c r="O88" i="52"/>
  <c r="J28" i="51" s="1"/>
  <c r="M88" i="52"/>
  <c r="R14" i="51" s="1"/>
  <c r="M82" i="52"/>
  <c r="M81" i="52"/>
  <c r="R67" i="51" s="1"/>
  <c r="M80" i="52"/>
  <c r="M79" i="52"/>
  <c r="M73" i="52"/>
  <c r="R102" i="51" s="1"/>
  <c r="M72" i="52"/>
  <c r="M71" i="52"/>
  <c r="M70" i="52"/>
  <c r="R32" i="51" s="1"/>
  <c r="O57" i="52"/>
  <c r="O59" i="52" s="1"/>
  <c r="M57" i="52"/>
  <c r="M59" i="52" s="1"/>
  <c r="K57" i="52"/>
  <c r="K59" i="52" s="1"/>
  <c r="Q55" i="52"/>
  <c r="Q54" i="52"/>
  <c r="Q53" i="52"/>
  <c r="Q52" i="52"/>
  <c r="O39" i="52"/>
  <c r="M39" i="52"/>
  <c r="Q37" i="52"/>
  <c r="K37" i="52"/>
  <c r="K91" i="52" s="1"/>
  <c r="Q36" i="52"/>
  <c r="Q35" i="52"/>
  <c r="K35" i="52"/>
  <c r="K89" i="52" s="1"/>
  <c r="Q34" i="52"/>
  <c r="Q88" i="52" s="1"/>
  <c r="M30" i="52"/>
  <c r="K28" i="52"/>
  <c r="K26" i="52"/>
  <c r="O26" i="52" s="1"/>
  <c r="K25" i="52"/>
  <c r="M21" i="52"/>
  <c r="K18" i="52"/>
  <c r="O18" i="52" s="1"/>
  <c r="O106" i="52" s="1"/>
  <c r="K17" i="52"/>
  <c r="O17" i="52" s="1"/>
  <c r="C16" i="52"/>
  <c r="C17" i="52" s="1"/>
  <c r="C18" i="52" s="1"/>
  <c r="C19" i="52" s="1"/>
  <c r="C21" i="52" s="1"/>
  <c r="C23" i="52" s="1"/>
  <c r="C25" i="52" s="1"/>
  <c r="C26" i="52" s="1"/>
  <c r="C27" i="52" s="1"/>
  <c r="C28" i="52" s="1"/>
  <c r="C30" i="52" s="1"/>
  <c r="C32" i="52" s="1"/>
  <c r="C34" i="52" s="1"/>
  <c r="C35" i="52" s="1"/>
  <c r="C36" i="52" s="1"/>
  <c r="C37" i="52" s="1"/>
  <c r="C39" i="52" s="1"/>
  <c r="C41" i="52" s="1"/>
  <c r="C50" i="52" s="1"/>
  <c r="C52" i="52" s="1"/>
  <c r="C53" i="52" s="1"/>
  <c r="C54" i="52" s="1"/>
  <c r="C55" i="52" s="1"/>
  <c r="C57" i="52" s="1"/>
  <c r="C59" i="52" s="1"/>
  <c r="C68" i="52" s="1"/>
  <c r="C70" i="52" s="1"/>
  <c r="C71" i="52" s="1"/>
  <c r="C72" i="52" s="1"/>
  <c r="C73" i="52" s="1"/>
  <c r="C75" i="52" s="1"/>
  <c r="C77" i="52" s="1"/>
  <c r="C79" i="52" s="1"/>
  <c r="C80" i="52" s="1"/>
  <c r="C81" i="52" s="1"/>
  <c r="C82" i="52" s="1"/>
  <c r="C84" i="52" s="1"/>
  <c r="C86" i="52" s="1"/>
  <c r="C88" i="52" s="1"/>
  <c r="C89" i="52" s="1"/>
  <c r="C90" i="52" s="1"/>
  <c r="C91" i="52" s="1"/>
  <c r="C93" i="52" s="1"/>
  <c r="C95" i="52" s="1"/>
  <c r="C104" i="52" s="1"/>
  <c r="C105" i="52" s="1"/>
  <c r="C106" i="52" s="1"/>
  <c r="C107" i="52" s="1"/>
  <c r="C109" i="52" s="1"/>
  <c r="C111" i="52" s="1"/>
  <c r="C113" i="52" s="1"/>
  <c r="C122" i="52" s="1"/>
  <c r="C123" i="52" s="1"/>
  <c r="C125" i="52" s="1"/>
  <c r="C137" i="52" s="1"/>
  <c r="C139" i="52" s="1"/>
  <c r="C140" i="52" s="1"/>
  <c r="C141" i="52" s="1"/>
  <c r="C142" i="52" s="1"/>
  <c r="C144" i="52" s="1"/>
  <c r="C146" i="52" s="1"/>
  <c r="C148" i="52" s="1"/>
  <c r="C149" i="52" s="1"/>
  <c r="C150" i="52" s="1"/>
  <c r="C151" i="52" s="1"/>
  <c r="C153" i="52" s="1"/>
  <c r="C155" i="52" s="1"/>
  <c r="C157" i="52" s="1"/>
  <c r="C158" i="52" s="1"/>
  <c r="C159" i="52" s="1"/>
  <c r="C160" i="52" s="1"/>
  <c r="C162" i="52" s="1"/>
  <c r="C164" i="52" s="1"/>
  <c r="R227" i="51"/>
  <c r="L227" i="51"/>
  <c r="R223" i="51"/>
  <c r="L223" i="51"/>
  <c r="N219" i="51"/>
  <c r="J219" i="51"/>
  <c r="E219" i="51"/>
  <c r="Q218" i="51"/>
  <c r="Q217" i="51"/>
  <c r="O217" i="51"/>
  <c r="Q216" i="51"/>
  <c r="Q215" i="51"/>
  <c r="Q214" i="51"/>
  <c r="Q213" i="51"/>
  <c r="O213" i="51"/>
  <c r="Q212" i="51"/>
  <c r="Q211" i="51"/>
  <c r="H211" i="51"/>
  <c r="K211" i="51" s="1"/>
  <c r="Q210" i="51"/>
  <c r="H210" i="51"/>
  <c r="K210" i="51" s="1"/>
  <c r="Q209" i="51"/>
  <c r="H209" i="51"/>
  <c r="K209" i="51" s="1"/>
  <c r="Q208" i="51"/>
  <c r="H208" i="51"/>
  <c r="K208" i="51" s="1"/>
  <c r="H218" i="51"/>
  <c r="K218" i="51" s="1"/>
  <c r="Q207" i="51"/>
  <c r="O207" i="51"/>
  <c r="H207" i="51"/>
  <c r="K207" i="51" s="1"/>
  <c r="L207" i="51" s="1"/>
  <c r="R192" i="51"/>
  <c r="L192" i="51"/>
  <c r="R188" i="51"/>
  <c r="L188" i="51"/>
  <c r="N184" i="51"/>
  <c r="J184" i="51"/>
  <c r="E184" i="51"/>
  <c r="Q183" i="51"/>
  <c r="Q182" i="51"/>
  <c r="P182" i="51"/>
  <c r="O182" i="51"/>
  <c r="Q181" i="51"/>
  <c r="Q180" i="51"/>
  <c r="O180" i="51"/>
  <c r="Q179" i="51"/>
  <c r="Q178" i="51"/>
  <c r="P178" i="51"/>
  <c r="O178" i="51"/>
  <c r="Q177" i="51"/>
  <c r="Q176" i="51"/>
  <c r="P176" i="51"/>
  <c r="O176" i="51"/>
  <c r="H176" i="51"/>
  <c r="K176" i="51" s="1"/>
  <c r="Q175" i="51"/>
  <c r="O175" i="51"/>
  <c r="H175" i="51"/>
  <c r="K175" i="51" s="1"/>
  <c r="Q174" i="51"/>
  <c r="H174" i="51"/>
  <c r="K174" i="51" s="1"/>
  <c r="Q173" i="51"/>
  <c r="H173" i="51"/>
  <c r="K173" i="51" s="1"/>
  <c r="H183" i="51"/>
  <c r="K183" i="51" s="1"/>
  <c r="Q172" i="51"/>
  <c r="H172" i="51"/>
  <c r="K172" i="51" s="1"/>
  <c r="R157" i="51"/>
  <c r="L157" i="51"/>
  <c r="R153" i="51"/>
  <c r="L153" i="51"/>
  <c r="N149" i="51"/>
  <c r="J149" i="51"/>
  <c r="E149" i="51"/>
  <c r="Q148" i="51"/>
  <c r="O148" i="51"/>
  <c r="Q147" i="51"/>
  <c r="Q146" i="51"/>
  <c r="Q145" i="51"/>
  <c r="Q144" i="51"/>
  <c r="Q143" i="51"/>
  <c r="O143" i="51"/>
  <c r="Q142" i="51"/>
  <c r="Q141" i="51"/>
  <c r="O141" i="51"/>
  <c r="H141" i="51"/>
  <c r="K141" i="51" s="1"/>
  <c r="Q140" i="51"/>
  <c r="H140" i="51"/>
  <c r="K140" i="51" s="1"/>
  <c r="Q139" i="51"/>
  <c r="H139" i="51"/>
  <c r="K139" i="51" s="1"/>
  <c r="Q138" i="51"/>
  <c r="O138" i="51"/>
  <c r="H138" i="51"/>
  <c r="K138" i="51" s="1"/>
  <c r="Q137" i="51"/>
  <c r="O137" i="51"/>
  <c r="H137" i="51"/>
  <c r="K137" i="51" s="1"/>
  <c r="L137" i="51" s="1"/>
  <c r="R104" i="51"/>
  <c r="L102" i="51"/>
  <c r="L104" i="51" s="1"/>
  <c r="N100" i="51"/>
  <c r="E100" i="51"/>
  <c r="O99" i="51"/>
  <c r="O94" i="51"/>
  <c r="O92" i="51"/>
  <c r="H92" i="51"/>
  <c r="H91" i="51"/>
  <c r="H90" i="51"/>
  <c r="O89" i="51"/>
  <c r="H89" i="51"/>
  <c r="H99" i="51"/>
  <c r="O88" i="51"/>
  <c r="H88" i="51"/>
  <c r="L84" i="51"/>
  <c r="R69" i="51"/>
  <c r="E65" i="51"/>
  <c r="O63" i="51"/>
  <c r="O59" i="51"/>
  <c r="O58" i="51"/>
  <c r="H57" i="51"/>
  <c r="H56" i="51"/>
  <c r="O55" i="51"/>
  <c r="H55" i="51"/>
  <c r="O54" i="51"/>
  <c r="H54" i="51"/>
  <c r="O53" i="51"/>
  <c r="H53" i="51"/>
  <c r="R38" i="51"/>
  <c r="R34" i="51"/>
  <c r="R40" i="51" s="1"/>
  <c r="N30" i="51"/>
  <c r="E30" i="51"/>
  <c r="O29" i="51"/>
  <c r="P29" i="51" s="1"/>
  <c r="O28" i="51"/>
  <c r="P26" i="51"/>
  <c r="O26" i="51"/>
  <c r="P24" i="51"/>
  <c r="O24" i="51"/>
  <c r="O22" i="51"/>
  <c r="P22" i="51" s="1"/>
  <c r="H22" i="51"/>
  <c r="O21" i="51"/>
  <c r="H21" i="51"/>
  <c r="H20" i="51"/>
  <c r="P19" i="51"/>
  <c r="O19" i="51"/>
  <c r="H19" i="51"/>
  <c r="P18" i="51"/>
  <c r="O18" i="51"/>
  <c r="H18" i="51"/>
  <c r="B19" i="51"/>
  <c r="B20" i="51" s="1"/>
  <c r="B21" i="51" s="1"/>
  <c r="B22" i="51" s="1"/>
  <c r="B23" i="51" s="1"/>
  <c r="B24" i="51" s="1"/>
  <c r="B25" i="51" s="1"/>
  <c r="B26" i="51" s="1"/>
  <c r="B27" i="51" s="1"/>
  <c r="B28" i="51" s="1"/>
  <c r="B29" i="51" s="1"/>
  <c r="L14" i="51"/>
  <c r="I302" i="50"/>
  <c r="H302" i="50"/>
  <c r="G302" i="50"/>
  <c r="F302" i="50"/>
  <c r="E302" i="50"/>
  <c r="E309" i="50" s="1"/>
  <c r="I288" i="50"/>
  <c r="I15" i="50" s="1"/>
  <c r="H275" i="50"/>
  <c r="G275" i="50"/>
  <c r="F275" i="50"/>
  <c r="E275" i="50"/>
  <c r="E282" i="50" s="1"/>
  <c r="I228" i="50"/>
  <c r="I235" i="50" s="1"/>
  <c r="H228" i="50"/>
  <c r="H235" i="50" s="1"/>
  <c r="G228" i="50"/>
  <c r="F228" i="50"/>
  <c r="E228" i="50"/>
  <c r="E235" i="50" s="1"/>
  <c r="I155" i="50"/>
  <c r="H155" i="50"/>
  <c r="G155" i="50"/>
  <c r="G162" i="50" s="1"/>
  <c r="F155" i="50"/>
  <c r="E155" i="50"/>
  <c r="E162" i="50" s="1"/>
  <c r="I131" i="50"/>
  <c r="I138" i="50" s="1"/>
  <c r="G131" i="50"/>
  <c r="F131" i="50"/>
  <c r="I88" i="50"/>
  <c r="I95" i="50" s="1"/>
  <c r="I101" i="50" s="1"/>
  <c r="H88" i="50"/>
  <c r="H95" i="50" s="1"/>
  <c r="H101" i="50" s="1"/>
  <c r="G88" i="50"/>
  <c r="G95" i="50" s="1"/>
  <c r="G101" i="50" s="1"/>
  <c r="F88" i="50"/>
  <c r="F109" i="50" s="1"/>
  <c r="E88" i="50"/>
  <c r="E95" i="50" s="1"/>
  <c r="E63" i="50"/>
  <c r="G108" i="50"/>
  <c r="B17" i="50"/>
  <c r="B22" i="50" s="1"/>
  <c r="E12" i="50"/>
  <c r="B12" i="50"/>
  <c r="B13" i="50" s="1"/>
  <c r="B14" i="50" s="1"/>
  <c r="B15" i="50" s="1"/>
  <c r="I302" i="49"/>
  <c r="I309" i="49" s="1"/>
  <c r="H302" i="49"/>
  <c r="H309" i="49" s="1"/>
  <c r="G302" i="49"/>
  <c r="G309" i="49" s="1"/>
  <c r="G315" i="49" s="1"/>
  <c r="F302" i="49"/>
  <c r="F309" i="49" s="1"/>
  <c r="F315" i="49" s="1"/>
  <c r="E302" i="49"/>
  <c r="E309" i="49" s="1"/>
  <c r="I275" i="49"/>
  <c r="I282" i="49" s="1"/>
  <c r="G275" i="49"/>
  <c r="F275" i="49"/>
  <c r="H275" i="49"/>
  <c r="H282" i="49" s="1"/>
  <c r="I228" i="49"/>
  <c r="H228" i="49"/>
  <c r="H235" i="49" s="1"/>
  <c r="G228" i="49"/>
  <c r="G235" i="49" s="1"/>
  <c r="F228" i="49"/>
  <c r="F235" i="49" s="1"/>
  <c r="E228" i="49"/>
  <c r="E235" i="49" s="1"/>
  <c r="E207" i="49"/>
  <c r="E205" i="49"/>
  <c r="E204" i="49"/>
  <c r="I202" i="49"/>
  <c r="I209" i="49" s="1"/>
  <c r="H202" i="49"/>
  <c r="H209" i="49" s="1"/>
  <c r="G202" i="49"/>
  <c r="F202" i="49"/>
  <c r="I155" i="49"/>
  <c r="I162" i="49" s="1"/>
  <c r="G155" i="49"/>
  <c r="G162" i="49" s="1"/>
  <c r="F155" i="49"/>
  <c r="I131" i="49"/>
  <c r="I138" i="49" s="1"/>
  <c r="F131" i="49"/>
  <c r="F138" i="49" s="1"/>
  <c r="I88" i="49"/>
  <c r="I95" i="49" s="1"/>
  <c r="H88" i="49"/>
  <c r="G88" i="49"/>
  <c r="F88" i="49"/>
  <c r="F95" i="49" s="1"/>
  <c r="F101" i="49" s="1"/>
  <c r="E88" i="49"/>
  <c r="E95" i="49" s="1"/>
  <c r="H68" i="49"/>
  <c r="G68" i="49"/>
  <c r="B17" i="49"/>
  <c r="B22" i="49" s="1"/>
  <c r="F228" i="1" s="1"/>
  <c r="E12" i="49"/>
  <c r="B12" i="49"/>
  <c r="B13" i="49" s="1"/>
  <c r="B14" i="49" s="1"/>
  <c r="B15" i="49" s="1"/>
  <c r="E187" i="48"/>
  <c r="R176" i="48"/>
  <c r="L176" i="48"/>
  <c r="R172" i="48"/>
  <c r="L172" i="48"/>
  <c r="N168" i="48"/>
  <c r="J168" i="48"/>
  <c r="E168" i="48"/>
  <c r="Q167" i="48"/>
  <c r="O167" i="48"/>
  <c r="P167" i="48" s="1"/>
  <c r="H167" i="48"/>
  <c r="K167" i="48" s="1"/>
  <c r="Q166" i="48"/>
  <c r="P166" i="48"/>
  <c r="O166" i="48"/>
  <c r="H166" i="48"/>
  <c r="K166" i="48" s="1"/>
  <c r="Q165" i="48"/>
  <c r="O165" i="48"/>
  <c r="H165" i="48"/>
  <c r="K165" i="48" s="1"/>
  <c r="Q164" i="48"/>
  <c r="P164" i="48"/>
  <c r="O164" i="48"/>
  <c r="H164" i="48"/>
  <c r="K164" i="48" s="1"/>
  <c r="Q163" i="48"/>
  <c r="O163" i="48"/>
  <c r="H163" i="48"/>
  <c r="K163" i="48" s="1"/>
  <c r="Q162" i="48"/>
  <c r="O162" i="48"/>
  <c r="H162" i="48"/>
  <c r="K162" i="48" s="1"/>
  <c r="P162" i="48" s="1"/>
  <c r="Q161" i="48"/>
  <c r="O161" i="48"/>
  <c r="H161" i="48"/>
  <c r="K161" i="48" s="1"/>
  <c r="Q160" i="48"/>
  <c r="P160" i="48"/>
  <c r="O160" i="48"/>
  <c r="H160" i="48"/>
  <c r="K160" i="48" s="1"/>
  <c r="Q159" i="48"/>
  <c r="O159" i="48"/>
  <c r="H159" i="48"/>
  <c r="K159" i="48" s="1"/>
  <c r="Q158" i="48"/>
  <c r="P158" i="48"/>
  <c r="O158" i="48"/>
  <c r="H158" i="48"/>
  <c r="K158" i="48" s="1"/>
  <c r="Q157" i="48"/>
  <c r="O157" i="48"/>
  <c r="P157" i="48" s="1"/>
  <c r="H157" i="48"/>
  <c r="K157" i="48" s="1"/>
  <c r="Q156" i="48"/>
  <c r="P156" i="48"/>
  <c r="O156" i="48"/>
  <c r="K156" i="48"/>
  <c r="H156" i="48"/>
  <c r="N133" i="48"/>
  <c r="J133" i="48"/>
  <c r="E133" i="48"/>
  <c r="Q132" i="48"/>
  <c r="O132" i="48"/>
  <c r="P132" i="48" s="1"/>
  <c r="H132" i="48"/>
  <c r="K132" i="48" s="1"/>
  <c r="Q131" i="48"/>
  <c r="O131" i="48"/>
  <c r="P131" i="48" s="1"/>
  <c r="H131" i="48"/>
  <c r="K131" i="48" s="1"/>
  <c r="Q130" i="48"/>
  <c r="O130" i="48"/>
  <c r="P130" i="48" s="1"/>
  <c r="H130" i="48"/>
  <c r="K130" i="48" s="1"/>
  <c r="Q129" i="48"/>
  <c r="O129" i="48"/>
  <c r="P129" i="48" s="1"/>
  <c r="H129" i="48"/>
  <c r="K129" i="48" s="1"/>
  <c r="Q128" i="48"/>
  <c r="O128" i="48"/>
  <c r="H128" i="48"/>
  <c r="K128" i="48" s="1"/>
  <c r="Q127" i="48"/>
  <c r="O127" i="48"/>
  <c r="H127" i="48"/>
  <c r="K127" i="48" s="1"/>
  <c r="Q126" i="48"/>
  <c r="O126" i="48"/>
  <c r="H126" i="48"/>
  <c r="K126" i="48" s="1"/>
  <c r="Q125" i="48"/>
  <c r="O125" i="48"/>
  <c r="P125" i="48" s="1"/>
  <c r="H125" i="48"/>
  <c r="K125" i="48" s="1"/>
  <c r="Q124" i="48"/>
  <c r="O124" i="48"/>
  <c r="P124" i="48" s="1"/>
  <c r="H124" i="48"/>
  <c r="K124" i="48" s="1"/>
  <c r="Q123" i="48"/>
  <c r="O123" i="48"/>
  <c r="P123" i="48" s="1"/>
  <c r="H123" i="48"/>
  <c r="K123" i="48" s="1"/>
  <c r="Q122" i="48"/>
  <c r="O122" i="48"/>
  <c r="H122" i="48"/>
  <c r="K122" i="48" s="1"/>
  <c r="Q121" i="48"/>
  <c r="O121" i="48"/>
  <c r="H121" i="48"/>
  <c r="K121" i="48" s="1"/>
  <c r="E98" i="48"/>
  <c r="H97" i="48"/>
  <c r="H96" i="48"/>
  <c r="H95" i="48"/>
  <c r="H94" i="48"/>
  <c r="H93" i="48"/>
  <c r="H92" i="48"/>
  <c r="H91" i="48"/>
  <c r="H90" i="48"/>
  <c r="H89" i="48"/>
  <c r="H88" i="48"/>
  <c r="H87" i="48"/>
  <c r="H86" i="48"/>
  <c r="R71" i="48"/>
  <c r="L71" i="48"/>
  <c r="R67" i="48"/>
  <c r="L67" i="48"/>
  <c r="N63" i="48"/>
  <c r="J63" i="48"/>
  <c r="E63" i="48"/>
  <c r="Q62" i="48"/>
  <c r="O62" i="48"/>
  <c r="Q61" i="48"/>
  <c r="O61" i="48"/>
  <c r="Q60" i="48"/>
  <c r="O60" i="48"/>
  <c r="Q59" i="48"/>
  <c r="O59" i="48"/>
  <c r="Q58" i="48"/>
  <c r="O58" i="48"/>
  <c r="Q57" i="48"/>
  <c r="O57" i="48"/>
  <c r="Q56" i="48"/>
  <c r="O56" i="48"/>
  <c r="Q55" i="48"/>
  <c r="O55" i="48"/>
  <c r="H55" i="48"/>
  <c r="K55" i="48" s="1"/>
  <c r="P55" i="48" s="1"/>
  <c r="Q54" i="48"/>
  <c r="O54" i="48"/>
  <c r="H54" i="48"/>
  <c r="K54" i="48" s="1"/>
  <c r="P54" i="48" s="1"/>
  <c r="Q53" i="48"/>
  <c r="O53" i="48"/>
  <c r="H53" i="48"/>
  <c r="K53" i="48" s="1"/>
  <c r="P53" i="48" s="1"/>
  <c r="Q52" i="48"/>
  <c r="O52" i="48"/>
  <c r="H52" i="48"/>
  <c r="K52" i="48" s="1"/>
  <c r="H62" i="48"/>
  <c r="K62" i="48" s="1"/>
  <c r="Q51" i="48"/>
  <c r="O51" i="48"/>
  <c r="H51" i="48"/>
  <c r="K51" i="48" s="1"/>
  <c r="L51" i="48" s="1"/>
  <c r="E28" i="48"/>
  <c r="Q27" i="48"/>
  <c r="O27" i="48"/>
  <c r="Q26" i="48"/>
  <c r="O26" i="48"/>
  <c r="Q25" i="48"/>
  <c r="O25" i="48"/>
  <c r="Q24" i="48"/>
  <c r="O24" i="48"/>
  <c r="Q23" i="48"/>
  <c r="O23" i="48"/>
  <c r="Q22" i="48"/>
  <c r="O22" i="48"/>
  <c r="Q21" i="48"/>
  <c r="O21" i="48"/>
  <c r="Q20" i="48"/>
  <c r="P20" i="48"/>
  <c r="O20" i="48"/>
  <c r="H20" i="48"/>
  <c r="K20" i="48" s="1"/>
  <c r="Q19" i="48"/>
  <c r="P19" i="48"/>
  <c r="O19" i="48"/>
  <c r="H19" i="48"/>
  <c r="K19" i="48" s="1"/>
  <c r="Q18" i="48"/>
  <c r="P18" i="48"/>
  <c r="O18" i="48"/>
  <c r="H18" i="48"/>
  <c r="K18" i="48" s="1"/>
  <c r="Q17" i="48"/>
  <c r="P17" i="48"/>
  <c r="O17" i="48"/>
  <c r="H17" i="48"/>
  <c r="K17" i="48" s="1"/>
  <c r="Q16" i="48"/>
  <c r="P16" i="48"/>
  <c r="O16" i="48"/>
  <c r="H16" i="48"/>
  <c r="K16" i="48" s="1"/>
  <c r="L16" i="48" s="1"/>
  <c r="B17" i="48"/>
  <c r="B18" i="48" s="1"/>
  <c r="B19" i="48" s="1"/>
  <c r="B20" i="48" s="1"/>
  <c r="B21" i="48" s="1"/>
  <c r="B22" i="48" s="1"/>
  <c r="B23" i="48" s="1"/>
  <c r="B24" i="48" s="1"/>
  <c r="B25" i="48" s="1"/>
  <c r="B26" i="48" s="1"/>
  <c r="B27" i="48" s="1"/>
  <c r="K82" i="52" l="1"/>
  <c r="O28" i="52"/>
  <c r="K79" i="52"/>
  <c r="O25" i="52"/>
  <c r="L49" i="51"/>
  <c r="R49" i="51"/>
  <c r="P161" i="48"/>
  <c r="P159" i="48"/>
  <c r="P165" i="48"/>
  <c r="P163" i="48"/>
  <c r="P128" i="48"/>
  <c r="P126" i="48"/>
  <c r="P121" i="48"/>
  <c r="P127" i="48"/>
  <c r="P122" i="48"/>
  <c r="P52" i="48"/>
  <c r="P51" i="48"/>
  <c r="P62" i="48"/>
  <c r="F249" i="49"/>
  <c r="F209" i="49"/>
  <c r="F215" i="49" s="1"/>
  <c r="H109" i="49"/>
  <c r="H95" i="49"/>
  <c r="G209" i="49"/>
  <c r="G215" i="49" s="1"/>
  <c r="G14" i="49" s="1"/>
  <c r="F108" i="49"/>
  <c r="F68" i="49"/>
  <c r="F74" i="49" s="1"/>
  <c r="F11" i="49" s="1"/>
  <c r="I250" i="49"/>
  <c r="I235" i="49"/>
  <c r="I108" i="49"/>
  <c r="I68" i="49"/>
  <c r="F176" i="49"/>
  <c r="F162" i="49"/>
  <c r="F168" i="49" s="1"/>
  <c r="F282" i="49"/>
  <c r="F288" i="49" s="1"/>
  <c r="F15" i="49" s="1"/>
  <c r="G282" i="49"/>
  <c r="G288" i="49" s="1"/>
  <c r="G15" i="49" s="1"/>
  <c r="I176" i="50"/>
  <c r="I162" i="50"/>
  <c r="F309" i="50"/>
  <c r="F315" i="50" s="1"/>
  <c r="F175" i="50"/>
  <c r="F138" i="50"/>
  <c r="F144" i="50" s="1"/>
  <c r="F209" i="50"/>
  <c r="F215" i="50" s="1"/>
  <c r="F14" i="50" s="1"/>
  <c r="G309" i="50"/>
  <c r="G315" i="50" s="1"/>
  <c r="G235" i="50"/>
  <c r="G241" i="50" s="1"/>
  <c r="G175" i="50"/>
  <c r="G138" i="50"/>
  <c r="G209" i="50"/>
  <c r="G215" i="50" s="1"/>
  <c r="G14" i="50" s="1"/>
  <c r="F282" i="50"/>
  <c r="F288" i="50" s="1"/>
  <c r="H309" i="50"/>
  <c r="H315" i="50" s="1"/>
  <c r="I249" i="50"/>
  <c r="I209" i="50"/>
  <c r="I215" i="50" s="1"/>
  <c r="I14" i="50" s="1"/>
  <c r="G282" i="50"/>
  <c r="G288" i="50" s="1"/>
  <c r="G15" i="50" s="1"/>
  <c r="I309" i="50"/>
  <c r="I315" i="50" s="1"/>
  <c r="H282" i="50"/>
  <c r="H288" i="50" s="1"/>
  <c r="H15" i="50" s="1"/>
  <c r="F162" i="50"/>
  <c r="F168" i="50" s="1"/>
  <c r="F235" i="50"/>
  <c r="F241" i="50" s="1"/>
  <c r="H176" i="50"/>
  <c r="H162" i="50"/>
  <c r="J92" i="51"/>
  <c r="Q92" i="51" s="1"/>
  <c r="J99" i="51"/>
  <c r="Q99" i="51" s="1"/>
  <c r="J91" i="51"/>
  <c r="Q91" i="51" s="1"/>
  <c r="J98" i="51"/>
  <c r="Q98" i="51" s="1"/>
  <c r="J90" i="51"/>
  <c r="Q90" i="51" s="1"/>
  <c r="J97" i="51"/>
  <c r="Q97" i="51" s="1"/>
  <c r="J89" i="51"/>
  <c r="Q89" i="51" s="1"/>
  <c r="J96" i="51"/>
  <c r="Q96" i="51" s="1"/>
  <c r="J88" i="51"/>
  <c r="J95" i="51"/>
  <c r="Q95" i="51" s="1"/>
  <c r="J94" i="51"/>
  <c r="Q94" i="51" s="1"/>
  <c r="J93" i="51"/>
  <c r="Q93" i="51" s="1"/>
  <c r="K90" i="51"/>
  <c r="P99" i="53"/>
  <c r="J80" i="53"/>
  <c r="P116" i="53"/>
  <c r="P27" i="53"/>
  <c r="P31" i="53"/>
  <c r="P37" i="53"/>
  <c r="P39" i="53"/>
  <c r="J52" i="53"/>
  <c r="J54" i="53"/>
  <c r="J23" i="53"/>
  <c r="J27" i="53"/>
  <c r="P41" i="53"/>
  <c r="P43" i="53"/>
  <c r="P45" i="53"/>
  <c r="P47" i="53"/>
  <c r="P83" i="53"/>
  <c r="J24" i="53"/>
  <c r="J26" i="53"/>
  <c r="P97" i="53"/>
  <c r="J44" i="53"/>
  <c r="P30" i="53"/>
  <c r="P36" i="53"/>
  <c r="P38" i="53"/>
  <c r="P40" i="53"/>
  <c r="P42" i="53"/>
  <c r="P44" i="53"/>
  <c r="P46" i="53"/>
  <c r="J112" i="53"/>
  <c r="M93" i="52"/>
  <c r="Q184" i="51"/>
  <c r="R156" i="48"/>
  <c r="O105" i="52"/>
  <c r="Q105" i="52" s="1"/>
  <c r="P133" i="48"/>
  <c r="R121" i="48"/>
  <c r="R51" i="48"/>
  <c r="R52" i="48" s="1"/>
  <c r="R53" i="48" s="1"/>
  <c r="R54" i="48" s="1"/>
  <c r="R55" i="48" s="1"/>
  <c r="R16" i="48"/>
  <c r="R17" i="48" s="1"/>
  <c r="R18" i="48" s="1"/>
  <c r="R19" i="48" s="1"/>
  <c r="R20" i="48" s="1"/>
  <c r="G74" i="49"/>
  <c r="G11" i="49" s="1"/>
  <c r="Q90" i="52"/>
  <c r="P100" i="53"/>
  <c r="P101" i="53"/>
  <c r="P102" i="53"/>
  <c r="P112" i="53"/>
  <c r="P113" i="53"/>
  <c r="P115" i="53"/>
  <c r="J119" i="53"/>
  <c r="J120" i="53"/>
  <c r="J91" i="53"/>
  <c r="J92" i="53"/>
  <c r="J95" i="53"/>
  <c r="J96" i="53"/>
  <c r="J98" i="53"/>
  <c r="J99" i="53"/>
  <c r="J108" i="53"/>
  <c r="R108" i="53" s="1"/>
  <c r="X108" i="53" s="1"/>
  <c r="AF108" i="53" s="1"/>
  <c r="J110" i="53"/>
  <c r="J111" i="53"/>
  <c r="R111" i="53" s="1"/>
  <c r="X111" i="53" s="1"/>
  <c r="AF111" i="53" s="1"/>
  <c r="J101" i="53"/>
  <c r="R101" i="53" s="1"/>
  <c r="X101" i="53" s="1"/>
  <c r="AF101" i="53" s="1"/>
  <c r="P76" i="53"/>
  <c r="J78" i="53"/>
  <c r="J81" i="53"/>
  <c r="J82" i="53"/>
  <c r="J84" i="53"/>
  <c r="R84" i="53" s="1"/>
  <c r="X84" i="53" s="1"/>
  <c r="AF84" i="53" s="1"/>
  <c r="P14" i="53"/>
  <c r="P15" i="53"/>
  <c r="P16" i="53"/>
  <c r="R16" i="53" s="1"/>
  <c r="X16" i="53" s="1"/>
  <c r="AF16" i="53" s="1"/>
  <c r="P17" i="53"/>
  <c r="P18" i="53"/>
  <c r="P49" i="53"/>
  <c r="P51" i="53"/>
  <c r="P23" i="53"/>
  <c r="P24" i="53"/>
  <c r="P54" i="53"/>
  <c r="R54" i="53" s="1"/>
  <c r="X54" i="53" s="1"/>
  <c r="AF54" i="53" s="1"/>
  <c r="P55" i="53"/>
  <c r="P56" i="53"/>
  <c r="P57" i="53"/>
  <c r="P60" i="53"/>
  <c r="P63" i="53"/>
  <c r="P69" i="53"/>
  <c r="J33" i="53"/>
  <c r="J35" i="53"/>
  <c r="J36" i="53"/>
  <c r="J61" i="53"/>
  <c r="J64" i="53"/>
  <c r="J65" i="53"/>
  <c r="J16" i="53"/>
  <c r="J20" i="53"/>
  <c r="J22" i="53"/>
  <c r="J49" i="53"/>
  <c r="R49" i="53" s="1"/>
  <c r="X49" i="53" s="1"/>
  <c r="AF49" i="53" s="1"/>
  <c r="J56" i="53"/>
  <c r="J29" i="53"/>
  <c r="J15" i="53"/>
  <c r="J40" i="53"/>
  <c r="L208" i="51"/>
  <c r="Q133" i="48"/>
  <c r="O168" i="48"/>
  <c r="E131" i="49"/>
  <c r="E138" i="49" s="1"/>
  <c r="E155" i="49"/>
  <c r="E162" i="49" s="1"/>
  <c r="Q184" i="52"/>
  <c r="O198" i="52"/>
  <c r="J43" i="53"/>
  <c r="R43" i="53" s="1"/>
  <c r="X43" i="53" s="1"/>
  <c r="AF43" i="53" s="1"/>
  <c r="J48" i="53"/>
  <c r="J63" i="53"/>
  <c r="R63" i="53" s="1"/>
  <c r="X63" i="53" s="1"/>
  <c r="AF63" i="53" s="1"/>
  <c r="L73" i="48"/>
  <c r="L159" i="51"/>
  <c r="Q195" i="52"/>
  <c r="J17" i="53"/>
  <c r="R17" i="53" s="1"/>
  <c r="X17" i="53" s="1"/>
  <c r="AF17" i="53" s="1"/>
  <c r="J19" i="53"/>
  <c r="P20" i="53"/>
  <c r="P21" i="53"/>
  <c r="P33" i="53"/>
  <c r="P34" i="53"/>
  <c r="J38" i="53"/>
  <c r="R38" i="53" s="1"/>
  <c r="X38" i="53" s="1"/>
  <c r="AF38" i="53" s="1"/>
  <c r="J45" i="53"/>
  <c r="J50" i="53"/>
  <c r="J55" i="53"/>
  <c r="J57" i="53"/>
  <c r="P59" i="53"/>
  <c r="J67" i="53"/>
  <c r="J70" i="53"/>
  <c r="P75" i="53"/>
  <c r="J97" i="53"/>
  <c r="R97" i="53" s="1"/>
  <c r="X97" i="53" s="1"/>
  <c r="AF97" i="53" s="1"/>
  <c r="J100" i="53"/>
  <c r="P106" i="53"/>
  <c r="P107" i="53"/>
  <c r="F241" i="49"/>
  <c r="F250" i="49"/>
  <c r="O20" i="51"/>
  <c r="P20" i="51" s="1"/>
  <c r="P21" i="51"/>
  <c r="O23" i="51"/>
  <c r="P23" i="51" s="1"/>
  <c r="O25" i="51"/>
  <c r="P25" i="51" s="1"/>
  <c r="O27" i="51"/>
  <c r="P27" i="51" s="1"/>
  <c r="P28" i="51"/>
  <c r="K53" i="51"/>
  <c r="O56" i="51"/>
  <c r="O60" i="51"/>
  <c r="O62" i="51"/>
  <c r="P88" i="51"/>
  <c r="O96" i="51"/>
  <c r="O98" i="51"/>
  <c r="P137" i="51"/>
  <c r="R137" i="51" s="1"/>
  <c r="O145" i="51"/>
  <c r="O147" i="51"/>
  <c r="O173" i="51"/>
  <c r="P180" i="51"/>
  <c r="O183" i="51"/>
  <c r="R194" i="51"/>
  <c r="M109" i="52"/>
  <c r="Q162" i="52"/>
  <c r="J12" i="53"/>
  <c r="J28" i="53"/>
  <c r="J31" i="53"/>
  <c r="R31" i="53" s="1"/>
  <c r="X31" i="53" s="1"/>
  <c r="AF31" i="53" s="1"/>
  <c r="J32" i="53"/>
  <c r="J39" i="53"/>
  <c r="R39" i="53" s="1"/>
  <c r="X39" i="53" s="1"/>
  <c r="AF39" i="53" s="1"/>
  <c r="J41" i="53"/>
  <c r="R41" i="53" s="1"/>
  <c r="X41" i="53" s="1"/>
  <c r="AF41" i="53" s="1"/>
  <c r="J42" i="53"/>
  <c r="J51" i="53"/>
  <c r="R51" i="53" s="1"/>
  <c r="X51" i="53" s="1"/>
  <c r="AF51" i="53" s="1"/>
  <c r="P52" i="53"/>
  <c r="P53" i="53"/>
  <c r="J60" i="53"/>
  <c r="R60" i="53" s="1"/>
  <c r="X60" i="53" s="1"/>
  <c r="AF60" i="53" s="1"/>
  <c r="P65" i="53"/>
  <c r="P67" i="53"/>
  <c r="P68" i="53"/>
  <c r="J76" i="53"/>
  <c r="P80" i="53"/>
  <c r="R80" i="53" s="1"/>
  <c r="X80" i="53" s="1"/>
  <c r="AF80" i="53" s="1"/>
  <c r="P82" i="53"/>
  <c r="R82" i="53" s="1"/>
  <c r="X82" i="53" s="1"/>
  <c r="AF82" i="53" s="1"/>
  <c r="J90" i="53"/>
  <c r="P91" i="53"/>
  <c r="P92" i="53"/>
  <c r="P94" i="53"/>
  <c r="P95" i="53"/>
  <c r="R95" i="53" s="1"/>
  <c r="X95" i="53" s="1"/>
  <c r="AF95" i="53" s="1"/>
  <c r="P96" i="53"/>
  <c r="P98" i="53"/>
  <c r="R98" i="53" s="1"/>
  <c r="X98" i="53" s="1"/>
  <c r="AF98" i="53" s="1"/>
  <c r="R99" i="53"/>
  <c r="X99" i="53" s="1"/>
  <c r="AF99" i="53" s="1"/>
  <c r="J103" i="53"/>
  <c r="J104" i="53"/>
  <c r="J105" i="53"/>
  <c r="P108" i="53"/>
  <c r="P109" i="53"/>
  <c r="J114" i="53"/>
  <c r="J115" i="53"/>
  <c r="R115" i="53" s="1"/>
  <c r="X115" i="53" s="1"/>
  <c r="AF115" i="53" s="1"/>
  <c r="J116" i="53"/>
  <c r="R116" i="53" s="1"/>
  <c r="X116" i="53" s="1"/>
  <c r="AF116" i="53" s="1"/>
  <c r="P118" i="53"/>
  <c r="P119" i="53"/>
  <c r="H131" i="50"/>
  <c r="H175" i="50" s="1"/>
  <c r="H177" i="50" s="1"/>
  <c r="I144" i="50"/>
  <c r="I13" i="50" s="1"/>
  <c r="I68" i="50"/>
  <c r="I74" i="50" s="1"/>
  <c r="I11" i="50" s="1"/>
  <c r="E65" i="50"/>
  <c r="E131" i="50"/>
  <c r="E138" i="50" s="1"/>
  <c r="G249" i="50"/>
  <c r="F109" i="49"/>
  <c r="G249" i="49"/>
  <c r="I176" i="49"/>
  <c r="O63" i="48"/>
  <c r="G108" i="49"/>
  <c r="G131" i="49"/>
  <c r="G138" i="49" s="1"/>
  <c r="H68" i="50"/>
  <c r="H74" i="50" s="1"/>
  <c r="H11" i="50" s="1"/>
  <c r="H108" i="50"/>
  <c r="F95" i="50"/>
  <c r="F101" i="50" s="1"/>
  <c r="E101" i="50" s="1"/>
  <c r="R48" i="53"/>
  <c r="X48" i="53" s="1"/>
  <c r="AF48" i="53" s="1"/>
  <c r="Q28" i="48"/>
  <c r="G250" i="49"/>
  <c r="G241" i="49"/>
  <c r="H249" i="49"/>
  <c r="H251" i="49" s="1"/>
  <c r="E64" i="50"/>
  <c r="I108" i="50"/>
  <c r="H250" i="50"/>
  <c r="H241" i="50"/>
  <c r="J25" i="51"/>
  <c r="Q25" i="51" s="1"/>
  <c r="K54" i="51"/>
  <c r="P54" i="51" s="1"/>
  <c r="P78" i="53"/>
  <c r="O209" i="52"/>
  <c r="Q209" i="52" s="1"/>
  <c r="O175" i="52"/>
  <c r="P168" i="48"/>
  <c r="O93" i="52"/>
  <c r="J29" i="51"/>
  <c r="Q29" i="51" s="1"/>
  <c r="J27" i="51"/>
  <c r="Q27" i="51" s="1"/>
  <c r="J26" i="51"/>
  <c r="Q26" i="51" s="1"/>
  <c r="J18" i="51"/>
  <c r="J22" i="51"/>
  <c r="Q22" i="51" s="1"/>
  <c r="J21" i="51"/>
  <c r="Q21" i="51" s="1"/>
  <c r="J20" i="51"/>
  <c r="Q20" i="51" s="1"/>
  <c r="J19" i="51"/>
  <c r="K19" i="51" s="1"/>
  <c r="Q58" i="51"/>
  <c r="Q57" i="51"/>
  <c r="Q63" i="51"/>
  <c r="Q62" i="51"/>
  <c r="Q61" i="51"/>
  <c r="Q60" i="51"/>
  <c r="Q59" i="51"/>
  <c r="K56" i="51"/>
  <c r="Q139" i="52"/>
  <c r="L52" i="48"/>
  <c r="L53" i="48" s="1"/>
  <c r="L54" i="48" s="1"/>
  <c r="L55" i="48" s="1"/>
  <c r="K133" i="48"/>
  <c r="R122" i="48"/>
  <c r="R123" i="48" s="1"/>
  <c r="R124" i="48" s="1"/>
  <c r="R125" i="48" s="1"/>
  <c r="R126" i="48" s="1"/>
  <c r="R127" i="48" s="1"/>
  <c r="R128" i="48" s="1"/>
  <c r="R129" i="48" s="1"/>
  <c r="R130" i="48" s="1"/>
  <c r="R131" i="48" s="1"/>
  <c r="R132" i="48" s="1"/>
  <c r="R144" i="48" s="1"/>
  <c r="L178" i="48"/>
  <c r="E68" i="49"/>
  <c r="I109" i="49"/>
  <c r="F144" i="49"/>
  <c r="F13" i="49" s="1"/>
  <c r="E202" i="49"/>
  <c r="E209" i="49" s="1"/>
  <c r="E275" i="49"/>
  <c r="J23" i="51"/>
  <c r="Q23" i="51" s="1"/>
  <c r="J24" i="51"/>
  <c r="Q24" i="51" s="1"/>
  <c r="Q55" i="51"/>
  <c r="H182" i="51"/>
  <c r="K182" i="51" s="1"/>
  <c r="J18" i="53"/>
  <c r="P19" i="53"/>
  <c r="P28" i="53"/>
  <c r="P103" i="53"/>
  <c r="P104" i="53"/>
  <c r="F251" i="49"/>
  <c r="F176" i="50"/>
  <c r="F177" i="50" s="1"/>
  <c r="P22" i="53"/>
  <c r="R22" i="53" s="1"/>
  <c r="X22" i="53" s="1"/>
  <c r="AF22" i="53" s="1"/>
  <c r="J25" i="53"/>
  <c r="P26" i="53"/>
  <c r="R26" i="53" s="1"/>
  <c r="X26" i="53" s="1"/>
  <c r="AF26" i="53" s="1"/>
  <c r="R27" i="53"/>
  <c r="X27" i="53" s="1"/>
  <c r="AF27" i="53" s="1"/>
  <c r="J30" i="53"/>
  <c r="R30" i="53" s="1"/>
  <c r="X30" i="53" s="1"/>
  <c r="AF30" i="53" s="1"/>
  <c r="R45" i="53"/>
  <c r="X45" i="53" s="1"/>
  <c r="AF45" i="53" s="1"/>
  <c r="P79" i="53"/>
  <c r="J83" i="53"/>
  <c r="E66" i="50"/>
  <c r="F249" i="50"/>
  <c r="H97" i="51"/>
  <c r="O80" i="52"/>
  <c r="Q80" i="52" s="1"/>
  <c r="Q26" i="52"/>
  <c r="Q57" i="52"/>
  <c r="Q59" i="52" s="1"/>
  <c r="K80" i="52"/>
  <c r="Q187" i="52"/>
  <c r="J21" i="53"/>
  <c r="R21" i="53" s="1"/>
  <c r="X21" i="53" s="1"/>
  <c r="AF21" i="53" s="1"/>
  <c r="P32" i="53"/>
  <c r="R33" i="53"/>
  <c r="X33" i="53" s="1"/>
  <c r="AF33" i="53" s="1"/>
  <c r="P35" i="53"/>
  <c r="R36" i="53"/>
  <c r="X36" i="53" s="1"/>
  <c r="AF36" i="53" s="1"/>
  <c r="J47" i="53"/>
  <c r="R47" i="53" s="1"/>
  <c r="X47" i="53" s="1"/>
  <c r="AF47" i="53" s="1"/>
  <c r="P50" i="53"/>
  <c r="J53" i="53"/>
  <c r="J69" i="53"/>
  <c r="R69" i="53" s="1"/>
  <c r="P90" i="53"/>
  <c r="J107" i="53"/>
  <c r="P110" i="53"/>
  <c r="R110" i="53" s="1"/>
  <c r="X110" i="53" s="1"/>
  <c r="AF110" i="53" s="1"/>
  <c r="J113" i="53"/>
  <c r="R113" i="53" s="1"/>
  <c r="X113" i="53" s="1"/>
  <c r="AF113" i="53" s="1"/>
  <c r="Q149" i="51"/>
  <c r="R159" i="51"/>
  <c r="O218" i="51"/>
  <c r="Q89" i="52"/>
  <c r="K189" i="52"/>
  <c r="K198" i="52"/>
  <c r="Q194" i="52"/>
  <c r="Q196" i="52"/>
  <c r="J59" i="53"/>
  <c r="R59" i="53" s="1"/>
  <c r="X59" i="53" s="1"/>
  <c r="AF59" i="53" s="1"/>
  <c r="P61" i="53"/>
  <c r="J75" i="53"/>
  <c r="J79" i="53"/>
  <c r="R79" i="53" s="1"/>
  <c r="X79" i="53" s="1"/>
  <c r="AF79" i="53" s="1"/>
  <c r="P117" i="53"/>
  <c r="L209" i="51"/>
  <c r="L210" i="51" s="1"/>
  <c r="L211" i="51" s="1"/>
  <c r="Q91" i="52"/>
  <c r="M75" i="52"/>
  <c r="Q140" i="52"/>
  <c r="K164" i="52"/>
  <c r="K180" i="52"/>
  <c r="K200" i="52" s="1"/>
  <c r="K214" i="52"/>
  <c r="O210" i="52"/>
  <c r="Q210" i="52" s="1"/>
  <c r="J14" i="53"/>
  <c r="R14" i="53" s="1"/>
  <c r="X14" i="53" s="1"/>
  <c r="AF14" i="53" s="1"/>
  <c r="P29" i="53"/>
  <c r="J34" i="53"/>
  <c r="R34" i="53" s="1"/>
  <c r="X34" i="53" s="1"/>
  <c r="AF34" i="53" s="1"/>
  <c r="J37" i="53"/>
  <c r="R37" i="53" s="1"/>
  <c r="X37" i="53" s="1"/>
  <c r="AF37" i="53" s="1"/>
  <c r="J46" i="53"/>
  <c r="P58" i="53"/>
  <c r="J62" i="53"/>
  <c r="P70" i="53"/>
  <c r="R70" i="53" s="1"/>
  <c r="V70" i="53" s="1"/>
  <c r="X70" i="53" s="1"/>
  <c r="AF70" i="53" s="1"/>
  <c r="J94" i="53"/>
  <c r="R94" i="53" s="1"/>
  <c r="X94" i="53" s="1"/>
  <c r="AF94" i="53" s="1"/>
  <c r="J102" i="53"/>
  <c r="R102" i="53" s="1"/>
  <c r="X102" i="53" s="1"/>
  <c r="AF102" i="53" s="1"/>
  <c r="J106" i="53"/>
  <c r="P114" i="53"/>
  <c r="J117" i="53"/>
  <c r="J118" i="53"/>
  <c r="R118" i="53" s="1"/>
  <c r="X118" i="53" s="1"/>
  <c r="AF118" i="53" s="1"/>
  <c r="H62" i="51"/>
  <c r="H27" i="48"/>
  <c r="K27" i="48" s="1"/>
  <c r="P27" i="48" s="1"/>
  <c r="H26" i="48"/>
  <c r="K26" i="48" s="1"/>
  <c r="P26" i="48" s="1"/>
  <c r="J39" i="48"/>
  <c r="B28" i="48"/>
  <c r="B30" i="48" s="1"/>
  <c r="N39" i="48"/>
  <c r="D28" i="48"/>
  <c r="H28" i="51"/>
  <c r="K28" i="51" s="1"/>
  <c r="H29" i="51"/>
  <c r="H61" i="48"/>
  <c r="K61" i="48" s="1"/>
  <c r="P61" i="48" s="1"/>
  <c r="I249" i="49"/>
  <c r="G176" i="50"/>
  <c r="G177" i="50" s="1"/>
  <c r="G168" i="50"/>
  <c r="L17" i="48"/>
  <c r="L18" i="48" s="1"/>
  <c r="L19" i="48" s="1"/>
  <c r="L20" i="48" s="1"/>
  <c r="K168" i="48"/>
  <c r="Q168" i="48"/>
  <c r="R157" i="48"/>
  <c r="R158" i="48" s="1"/>
  <c r="R159" i="48" s="1"/>
  <c r="R160" i="48" s="1"/>
  <c r="R161" i="48" s="1"/>
  <c r="R162" i="48" s="1"/>
  <c r="R163" i="48" s="1"/>
  <c r="R164" i="48" s="1"/>
  <c r="R165" i="48" s="1"/>
  <c r="R166" i="48" s="1"/>
  <c r="R167" i="48" s="1"/>
  <c r="R179" i="48" s="1"/>
  <c r="G109" i="49"/>
  <c r="G95" i="49"/>
  <c r="G101" i="49" s="1"/>
  <c r="H250" i="49"/>
  <c r="G109" i="50"/>
  <c r="G110" i="50" s="1"/>
  <c r="G144" i="50"/>
  <c r="G13" i="50" s="1"/>
  <c r="H249" i="50"/>
  <c r="H215" i="50"/>
  <c r="H14" i="50" s="1"/>
  <c r="I250" i="50"/>
  <c r="I241" i="50"/>
  <c r="B30" i="51"/>
  <c r="B32" i="51" s="1"/>
  <c r="N41" i="51"/>
  <c r="J41" i="51"/>
  <c r="H60" i="51"/>
  <c r="H25" i="48"/>
  <c r="K25" i="48" s="1"/>
  <c r="P25" i="48" s="1"/>
  <c r="H131" i="49"/>
  <c r="H138" i="49" s="1"/>
  <c r="H27" i="51"/>
  <c r="H59" i="51"/>
  <c r="Q17" i="52"/>
  <c r="O71" i="52"/>
  <c r="Q71" i="52" s="1"/>
  <c r="L121" i="48"/>
  <c r="L122" i="48" s="1"/>
  <c r="L123" i="48" s="1"/>
  <c r="L124" i="48" s="1"/>
  <c r="L125" i="48" s="1"/>
  <c r="L126" i="48" s="1"/>
  <c r="L127" i="48" s="1"/>
  <c r="L128" i="48" s="1"/>
  <c r="L129" i="48" s="1"/>
  <c r="L130" i="48" s="1"/>
  <c r="L131" i="48" s="1"/>
  <c r="L132" i="48" s="1"/>
  <c r="L144" i="48" s="1"/>
  <c r="O28" i="48"/>
  <c r="R73" i="48"/>
  <c r="O133" i="48"/>
  <c r="L156" i="48"/>
  <c r="L157" i="48" s="1"/>
  <c r="L158" i="48" s="1"/>
  <c r="L159" i="48" s="1"/>
  <c r="L160" i="48" s="1"/>
  <c r="L161" i="48" s="1"/>
  <c r="L162" i="48" s="1"/>
  <c r="L163" i="48" s="1"/>
  <c r="L164" i="48" s="1"/>
  <c r="L165" i="48" s="1"/>
  <c r="L166" i="48" s="1"/>
  <c r="L167" i="48" s="1"/>
  <c r="L179" i="48" s="1"/>
  <c r="L180" i="48" s="1"/>
  <c r="R178" i="48"/>
  <c r="I175" i="49"/>
  <c r="C173" i="52"/>
  <c r="C175" i="52" s="1"/>
  <c r="C176" i="52" s="1"/>
  <c r="C177" i="52" s="1"/>
  <c r="C178" i="52" s="1"/>
  <c r="C180" i="52" s="1"/>
  <c r="C182" i="52" s="1"/>
  <c r="C184" i="52" s="1"/>
  <c r="C185" i="52" s="1"/>
  <c r="C186" i="52" s="1"/>
  <c r="C187" i="52" s="1"/>
  <c r="C189" i="52" s="1"/>
  <c r="C191" i="52" s="1"/>
  <c r="C193" i="52" s="1"/>
  <c r="C194" i="52" s="1"/>
  <c r="C195" i="52" s="1"/>
  <c r="C196" i="52" s="1"/>
  <c r="C198" i="52" s="1"/>
  <c r="C200" i="52" s="1"/>
  <c r="C210" i="52"/>
  <c r="C211" i="52" s="1"/>
  <c r="C212" i="52" s="1"/>
  <c r="C214" i="52" s="1"/>
  <c r="C216" i="52" s="1"/>
  <c r="C218" i="52" s="1"/>
  <c r="C227" i="52" s="1"/>
  <c r="C228" i="52" s="1"/>
  <c r="C230" i="52" s="1"/>
  <c r="C241" i="52" s="1"/>
  <c r="C242" i="52" s="1"/>
  <c r="C244" i="52" s="1"/>
  <c r="L32" i="51"/>
  <c r="L34" i="51" s="1"/>
  <c r="L67" i="51"/>
  <c r="L69" i="51" s="1"/>
  <c r="M84" i="52"/>
  <c r="L138" i="51"/>
  <c r="L139" i="51" s="1"/>
  <c r="L140" i="51" s="1"/>
  <c r="L141" i="51" s="1"/>
  <c r="Q63" i="48"/>
  <c r="H108" i="49"/>
  <c r="G176" i="49"/>
  <c r="G168" i="49"/>
  <c r="E61" i="50"/>
  <c r="F108" i="50"/>
  <c r="F68" i="50"/>
  <c r="F74" i="50" s="1"/>
  <c r="E202" i="50"/>
  <c r="E209" i="50" s="1"/>
  <c r="D30" i="51"/>
  <c r="H146" i="51"/>
  <c r="K146" i="51" s="1"/>
  <c r="H155" i="49"/>
  <c r="H162" i="49" s="1"/>
  <c r="F175" i="49"/>
  <c r="H109" i="50"/>
  <c r="F250" i="50"/>
  <c r="H181" i="51"/>
  <c r="K181" i="51" s="1"/>
  <c r="G68" i="50"/>
  <c r="G74" i="50" s="1"/>
  <c r="G11" i="50" s="1"/>
  <c r="I109" i="50"/>
  <c r="H168" i="50"/>
  <c r="L82" i="48" s="1"/>
  <c r="I175" i="50"/>
  <c r="I177" i="50" s="1"/>
  <c r="G250" i="50"/>
  <c r="Q28" i="51"/>
  <c r="H147" i="51"/>
  <c r="K147" i="51" s="1"/>
  <c r="H148" i="51"/>
  <c r="K148" i="51" s="1"/>
  <c r="L172" i="51"/>
  <c r="L173" i="51" s="1"/>
  <c r="L174" i="51" s="1"/>
  <c r="L175" i="51" s="1"/>
  <c r="L176" i="51" s="1"/>
  <c r="R229" i="51"/>
  <c r="I168" i="50"/>
  <c r="H58" i="51"/>
  <c r="H98" i="51"/>
  <c r="K98" i="51" s="1"/>
  <c r="H214" i="51"/>
  <c r="K214" i="51" s="1"/>
  <c r="P175" i="51"/>
  <c r="L194" i="51"/>
  <c r="P207" i="51"/>
  <c r="R207" i="51" s="1"/>
  <c r="O208" i="51"/>
  <c r="O211" i="51"/>
  <c r="P213" i="51"/>
  <c r="H217" i="51"/>
  <c r="K217" i="51" s="1"/>
  <c r="P217" i="51"/>
  <c r="Q175" i="52"/>
  <c r="M180" i="52"/>
  <c r="H61" i="51"/>
  <c r="O91" i="51"/>
  <c r="P91" i="51" s="1"/>
  <c r="P92" i="51"/>
  <c r="P94" i="51"/>
  <c r="P95" i="51"/>
  <c r="P96" i="51"/>
  <c r="P98" i="51"/>
  <c r="O140" i="51"/>
  <c r="P140" i="51" s="1"/>
  <c r="P141" i="51"/>
  <c r="P143" i="51"/>
  <c r="P145" i="51"/>
  <c r="P147" i="51"/>
  <c r="O172" i="51"/>
  <c r="P172" i="51" s="1"/>
  <c r="R172" i="51" s="1"/>
  <c r="Q219" i="51"/>
  <c r="O210" i="51"/>
  <c r="P210" i="51" s="1"/>
  <c r="P211" i="51"/>
  <c r="O215" i="51"/>
  <c r="P215" i="51" s="1"/>
  <c r="O72" i="52"/>
  <c r="Q72" i="52" s="1"/>
  <c r="Q18" i="52"/>
  <c r="P13" i="53"/>
  <c r="H215" i="51"/>
  <c r="K215" i="51" s="1"/>
  <c r="H216" i="51"/>
  <c r="K216" i="51" s="1"/>
  <c r="E249" i="51"/>
  <c r="P218" i="51"/>
  <c r="O216" i="51"/>
  <c r="P216" i="51" s="1"/>
  <c r="O214" i="51"/>
  <c r="P214" i="51" s="1"/>
  <c r="O212" i="51"/>
  <c r="P212" i="51" s="1"/>
  <c r="O209" i="51"/>
  <c r="P209" i="51" s="1"/>
  <c r="P208" i="51"/>
  <c r="P183" i="51"/>
  <c r="O181" i="51"/>
  <c r="P181" i="51" s="1"/>
  <c r="O179" i="51"/>
  <c r="P179" i="51" s="1"/>
  <c r="O177" i="51"/>
  <c r="P177" i="51" s="1"/>
  <c r="O174" i="51"/>
  <c r="P174" i="51" s="1"/>
  <c r="P173" i="51"/>
  <c r="P148" i="51"/>
  <c r="O146" i="51"/>
  <c r="P146" i="51" s="1"/>
  <c r="O144" i="51"/>
  <c r="P144" i="51" s="1"/>
  <c r="O142" i="51"/>
  <c r="P142" i="51" s="1"/>
  <c r="O139" i="51"/>
  <c r="P139" i="51" s="1"/>
  <c r="P138" i="51"/>
  <c r="P99" i="51"/>
  <c r="O97" i="51"/>
  <c r="P97" i="51" s="1"/>
  <c r="O95" i="51"/>
  <c r="O93" i="51"/>
  <c r="P93" i="51" s="1"/>
  <c r="O90" i="51"/>
  <c r="P90" i="51" s="1"/>
  <c r="P89" i="51"/>
  <c r="O64" i="51"/>
  <c r="O61" i="51"/>
  <c r="O57" i="51"/>
  <c r="K105" i="52"/>
  <c r="K71" i="52"/>
  <c r="J13" i="53"/>
  <c r="Q141" i="52"/>
  <c r="Q144" i="52" s="1"/>
  <c r="O177" i="52"/>
  <c r="Q177" i="52" s="1"/>
  <c r="Q193" i="52"/>
  <c r="M198" i="52"/>
  <c r="R23" i="53"/>
  <c r="X23" i="53" s="1"/>
  <c r="AF23" i="53" s="1"/>
  <c r="R105" i="53"/>
  <c r="X105" i="53" s="1"/>
  <c r="AF105" i="53" s="1"/>
  <c r="L229" i="51"/>
  <c r="M41" i="52"/>
  <c r="Q39" i="52"/>
  <c r="K72" i="52"/>
  <c r="O212" i="52"/>
  <c r="Q212" i="52" s="1"/>
  <c r="O178" i="52"/>
  <c r="Q178" i="52" s="1"/>
  <c r="O144" i="52"/>
  <c r="O164" i="52" s="1"/>
  <c r="R52" i="53"/>
  <c r="X52" i="53" s="1"/>
  <c r="AF52" i="53" s="1"/>
  <c r="R56" i="53"/>
  <c r="X56" i="53" s="1"/>
  <c r="AF56" i="53" s="1"/>
  <c r="P89" i="53"/>
  <c r="Q150" i="52"/>
  <c r="Q153" i="52" s="1"/>
  <c r="O186" i="52"/>
  <c r="Q186" i="52" s="1"/>
  <c r="O211" i="52"/>
  <c r="Q211" i="52" s="1"/>
  <c r="P25" i="53"/>
  <c r="J89" i="53"/>
  <c r="R120" i="53"/>
  <c r="X120" i="53" s="1"/>
  <c r="AF120" i="53" s="1"/>
  <c r="P77" i="53"/>
  <c r="P85" i="53"/>
  <c r="M12" i="53"/>
  <c r="J77" i="53"/>
  <c r="J85" i="53"/>
  <c r="P93" i="53"/>
  <c r="P64" i="53"/>
  <c r="P66" i="53"/>
  <c r="J68" i="53"/>
  <c r="R68" i="53" s="1"/>
  <c r="P81" i="53"/>
  <c r="R81" i="53" s="1"/>
  <c r="X81" i="53" s="1"/>
  <c r="AF81" i="53" s="1"/>
  <c r="J93" i="53"/>
  <c r="J109" i="53"/>
  <c r="R109" i="53" s="1"/>
  <c r="X109" i="53" s="1"/>
  <c r="AF109" i="53" s="1"/>
  <c r="M164" i="52"/>
  <c r="M189" i="52"/>
  <c r="M214" i="52"/>
  <c r="J58" i="53"/>
  <c r="P62" i="53"/>
  <c r="J66" i="53"/>
  <c r="P56" i="51" l="1"/>
  <c r="I251" i="49"/>
  <c r="G175" i="49"/>
  <c r="I251" i="50"/>
  <c r="L53" i="51"/>
  <c r="P53" i="51"/>
  <c r="Q93" i="52"/>
  <c r="M95" i="52"/>
  <c r="I177" i="49"/>
  <c r="E282" i="49"/>
  <c r="G13" i="9"/>
  <c r="H13" i="9" s="1"/>
  <c r="F110" i="49"/>
  <c r="I110" i="49"/>
  <c r="H110" i="49"/>
  <c r="E109" i="49"/>
  <c r="E288" i="50"/>
  <c r="F15" i="50"/>
  <c r="E15" i="50" s="1"/>
  <c r="E315" i="50"/>
  <c r="H138" i="50"/>
  <c r="H144" i="50" s="1"/>
  <c r="K97" i="51"/>
  <c r="Q88" i="51"/>
  <c r="Q100" i="51" s="1"/>
  <c r="J100" i="51"/>
  <c r="K92" i="51"/>
  <c r="K89" i="51"/>
  <c r="K99" i="51"/>
  <c r="K91" i="51"/>
  <c r="R88" i="51"/>
  <c r="R89" i="51" s="1"/>
  <c r="R90" i="51" s="1"/>
  <c r="R91" i="51" s="1"/>
  <c r="R92" i="51" s="1"/>
  <c r="R93" i="51" s="1"/>
  <c r="R94" i="51" s="1"/>
  <c r="R95" i="51" s="1"/>
  <c r="R96" i="51" s="1"/>
  <c r="R97" i="51" s="1"/>
  <c r="R98" i="51" s="1"/>
  <c r="R99" i="51" s="1"/>
  <c r="R111" i="51" s="1"/>
  <c r="K88" i="51"/>
  <c r="L88" i="51" s="1"/>
  <c r="R103" i="53"/>
  <c r="X103" i="53" s="1"/>
  <c r="AF103" i="53" s="1"/>
  <c r="R83" i="53"/>
  <c r="X83" i="53" s="1"/>
  <c r="AF83" i="53" s="1"/>
  <c r="R119" i="53"/>
  <c r="X119" i="53" s="1"/>
  <c r="AF119" i="53" s="1"/>
  <c r="R90" i="53"/>
  <c r="X90" i="53" s="1"/>
  <c r="AF90" i="53" s="1"/>
  <c r="R100" i="53"/>
  <c r="X100" i="53" s="1"/>
  <c r="AF100" i="53" s="1"/>
  <c r="R76" i="53"/>
  <c r="X76" i="53" s="1"/>
  <c r="AF76" i="53" s="1"/>
  <c r="R53" i="53"/>
  <c r="X53" i="53" s="1"/>
  <c r="AF53" i="53" s="1"/>
  <c r="R40" i="53"/>
  <c r="X40" i="53" s="1"/>
  <c r="AF40" i="53" s="1"/>
  <c r="R65" i="53"/>
  <c r="X65" i="53" s="1"/>
  <c r="AF65" i="53" s="1"/>
  <c r="R42" i="53"/>
  <c r="X42" i="53" s="1"/>
  <c r="AF42" i="53" s="1"/>
  <c r="R62" i="53"/>
  <c r="X62" i="53" s="1"/>
  <c r="AF62" i="53" s="1"/>
  <c r="R24" i="53"/>
  <c r="X24" i="53" s="1"/>
  <c r="AF24" i="53" s="1"/>
  <c r="R29" i="53"/>
  <c r="X29" i="53" s="1"/>
  <c r="AF29" i="53" s="1"/>
  <c r="R35" i="53"/>
  <c r="X35" i="53" s="1"/>
  <c r="AF35" i="53" s="1"/>
  <c r="R46" i="53"/>
  <c r="X46" i="53" s="1"/>
  <c r="AF46" i="53" s="1"/>
  <c r="R104" i="53"/>
  <c r="X104" i="53" s="1"/>
  <c r="AF104" i="53" s="1"/>
  <c r="R55" i="53"/>
  <c r="X55" i="53" s="1"/>
  <c r="AF55" i="53" s="1"/>
  <c r="R19" i="53"/>
  <c r="X19" i="53" s="1"/>
  <c r="AF19" i="53" s="1"/>
  <c r="R15" i="53"/>
  <c r="X15" i="53" s="1"/>
  <c r="AF15" i="53" s="1"/>
  <c r="R18" i="53"/>
  <c r="X18" i="53" s="1"/>
  <c r="AF18" i="53" s="1"/>
  <c r="R96" i="53"/>
  <c r="X96" i="53" s="1"/>
  <c r="AF96" i="53" s="1"/>
  <c r="R44" i="53"/>
  <c r="X44" i="53" s="1"/>
  <c r="AF44" i="53" s="1"/>
  <c r="R64" i="53"/>
  <c r="X64" i="53" s="1"/>
  <c r="AF64" i="53" s="1"/>
  <c r="R78" i="53"/>
  <c r="X78" i="53" s="1"/>
  <c r="AF78" i="53" s="1"/>
  <c r="R112" i="53"/>
  <c r="X112" i="53" s="1"/>
  <c r="AF112" i="53" s="1"/>
  <c r="R106" i="53"/>
  <c r="X106" i="53" s="1"/>
  <c r="AF106" i="53" s="1"/>
  <c r="R57" i="53"/>
  <c r="X57" i="53" s="1"/>
  <c r="AF57" i="53" s="1"/>
  <c r="K58" i="51"/>
  <c r="P58" i="51" s="1"/>
  <c r="K29" i="51"/>
  <c r="K21" i="51"/>
  <c r="K27" i="51"/>
  <c r="K57" i="51"/>
  <c r="P57" i="51" s="1"/>
  <c r="Q53" i="51"/>
  <c r="R53" i="51" s="1"/>
  <c r="E250" i="49"/>
  <c r="E249" i="50"/>
  <c r="I17" i="50"/>
  <c r="O30" i="51"/>
  <c r="P30" i="51"/>
  <c r="K60" i="51"/>
  <c r="P60" i="51" s="1"/>
  <c r="R92" i="53"/>
  <c r="X92" i="53" s="1"/>
  <c r="AF92" i="53" s="1"/>
  <c r="R91" i="53"/>
  <c r="X91" i="53" s="1"/>
  <c r="AF91" i="53" s="1"/>
  <c r="R114" i="53"/>
  <c r="X114" i="53" s="1"/>
  <c r="AF114" i="53" s="1"/>
  <c r="R117" i="53"/>
  <c r="X117" i="53" s="1"/>
  <c r="AF117" i="53" s="1"/>
  <c r="R107" i="53"/>
  <c r="X107" i="53" s="1"/>
  <c r="AF107" i="53" s="1"/>
  <c r="R93" i="53"/>
  <c r="X93" i="53" s="1"/>
  <c r="AF93" i="53" s="1"/>
  <c r="R75" i="53"/>
  <c r="X75" i="53" s="1"/>
  <c r="R61" i="53"/>
  <c r="X61" i="53" s="1"/>
  <c r="AF61" i="53" s="1"/>
  <c r="R28" i="53"/>
  <c r="X28" i="53" s="1"/>
  <c r="AF28" i="53" s="1"/>
  <c r="R50" i="53"/>
  <c r="X50" i="53" s="1"/>
  <c r="AF50" i="53" s="1"/>
  <c r="R20" i="53"/>
  <c r="X20" i="53" s="1"/>
  <c r="AF20" i="53" s="1"/>
  <c r="R66" i="53"/>
  <c r="X66" i="53" s="1"/>
  <c r="AF66" i="53" s="1"/>
  <c r="K59" i="51"/>
  <c r="P59" i="51" s="1"/>
  <c r="R85" i="53"/>
  <c r="X85" i="53" s="1"/>
  <c r="AF85" i="53" s="1"/>
  <c r="O189" i="52"/>
  <c r="O100" i="51"/>
  <c r="L54" i="51"/>
  <c r="R67" i="53"/>
  <c r="X67" i="53" s="1"/>
  <c r="AF67" i="53" s="1"/>
  <c r="Q189" i="52"/>
  <c r="K20" i="51"/>
  <c r="R32" i="53"/>
  <c r="X32" i="53" s="1"/>
  <c r="AF32" i="53" s="1"/>
  <c r="E249" i="49"/>
  <c r="G144" i="49"/>
  <c r="G13" i="49" s="1"/>
  <c r="G17" i="49" s="1"/>
  <c r="I110" i="50"/>
  <c r="H251" i="50"/>
  <c r="E241" i="50"/>
  <c r="G251" i="50"/>
  <c r="F251" i="50"/>
  <c r="G251" i="49"/>
  <c r="Q214" i="52"/>
  <c r="Q198" i="52"/>
  <c r="O65" i="51"/>
  <c r="O219" i="51"/>
  <c r="E68" i="50"/>
  <c r="Q164" i="52"/>
  <c r="Q19" i="51"/>
  <c r="H96" i="51"/>
  <c r="K96" i="51" s="1"/>
  <c r="P149" i="51"/>
  <c r="O149" i="51"/>
  <c r="Q54" i="51"/>
  <c r="O79" i="52"/>
  <c r="Q79" i="52" s="1"/>
  <c r="Q25" i="52"/>
  <c r="V69" i="53"/>
  <c r="X69" i="53" s="1"/>
  <c r="AF69" i="53" s="1"/>
  <c r="Q18" i="51"/>
  <c r="K18" i="51"/>
  <c r="L18" i="51" s="1"/>
  <c r="L19" i="51" s="1"/>
  <c r="R25" i="53"/>
  <c r="X25" i="53" s="1"/>
  <c r="AF25" i="53" s="1"/>
  <c r="K61" i="51"/>
  <c r="P61" i="51" s="1"/>
  <c r="E215" i="50"/>
  <c r="J30" i="51"/>
  <c r="O82" i="52"/>
  <c r="Q82" i="52" s="1"/>
  <c r="Q28" i="52"/>
  <c r="R58" i="53"/>
  <c r="X58" i="53" s="1"/>
  <c r="AF58" i="53" s="1"/>
  <c r="P100" i="51"/>
  <c r="Q56" i="51"/>
  <c r="K22" i="51"/>
  <c r="E109" i="50"/>
  <c r="R180" i="48"/>
  <c r="H98" i="1" s="1"/>
  <c r="K62" i="51"/>
  <c r="P62" i="51" s="1"/>
  <c r="K55" i="51"/>
  <c r="P55" i="51" s="1"/>
  <c r="O184" i="51"/>
  <c r="H213" i="51"/>
  <c r="K213" i="51" s="1"/>
  <c r="H212" i="51"/>
  <c r="K212" i="51" s="1"/>
  <c r="F14" i="49"/>
  <c r="H176" i="49"/>
  <c r="E176" i="49" s="1"/>
  <c r="E176" i="50"/>
  <c r="H26" i="51"/>
  <c r="K26" i="51" s="1"/>
  <c r="G110" i="49"/>
  <c r="H60" i="48"/>
  <c r="K60" i="48" s="1"/>
  <c r="P60" i="48" s="1"/>
  <c r="R138" i="51"/>
  <c r="R139" i="51" s="1"/>
  <c r="R140" i="51" s="1"/>
  <c r="R141" i="51" s="1"/>
  <c r="R142" i="51" s="1"/>
  <c r="R143" i="51" s="1"/>
  <c r="R144" i="51" s="1"/>
  <c r="R145" i="51" s="1"/>
  <c r="R146" i="51" s="1"/>
  <c r="R147" i="51" s="1"/>
  <c r="R148" i="51" s="1"/>
  <c r="R160" i="51" s="1"/>
  <c r="R161" i="51" s="1"/>
  <c r="N238" i="51" s="1"/>
  <c r="O214" i="52"/>
  <c r="V68" i="53"/>
  <c r="R13" i="53"/>
  <c r="X13" i="53" s="1"/>
  <c r="AF13" i="53" s="1"/>
  <c r="P184" i="51"/>
  <c r="K34" i="52"/>
  <c r="M200" i="52"/>
  <c r="E250" i="50"/>
  <c r="H110" i="50"/>
  <c r="H175" i="49"/>
  <c r="E175" i="49" s="1"/>
  <c r="E108" i="49"/>
  <c r="B33" i="51"/>
  <c r="B34" i="51" s="1"/>
  <c r="B31" i="48"/>
  <c r="B32" i="48" s="1"/>
  <c r="H63" i="51"/>
  <c r="K63" i="51" s="1"/>
  <c r="P63" i="51" s="1"/>
  <c r="H64" i="51"/>
  <c r="K64" i="51" s="1"/>
  <c r="P64" i="51" s="1"/>
  <c r="F177" i="49"/>
  <c r="F13" i="50"/>
  <c r="E108" i="50"/>
  <c r="E110" i="50" s="1"/>
  <c r="F110" i="50"/>
  <c r="R77" i="53"/>
  <c r="X77" i="53" s="1"/>
  <c r="R89" i="53"/>
  <c r="P12" i="53"/>
  <c r="O180" i="52"/>
  <c r="O200" i="52" s="1"/>
  <c r="Q180" i="52"/>
  <c r="R208" i="51"/>
  <c r="R209" i="51" s="1"/>
  <c r="R210" i="51" s="1"/>
  <c r="R211" i="51" s="1"/>
  <c r="R212" i="51" s="1"/>
  <c r="R213" i="51" s="1"/>
  <c r="R214" i="51" s="1"/>
  <c r="R215" i="51" s="1"/>
  <c r="R216" i="51" s="1"/>
  <c r="R217" i="51" s="1"/>
  <c r="R218" i="51" s="1"/>
  <c r="R230" i="51" s="1"/>
  <c r="R231" i="51" s="1"/>
  <c r="N240" i="51" s="1"/>
  <c r="P219" i="51"/>
  <c r="R173" i="51"/>
  <c r="R174" i="51" s="1"/>
  <c r="R175" i="51" s="1"/>
  <c r="R176" i="51" s="1"/>
  <c r="R177" i="51" s="1"/>
  <c r="R178" i="51" s="1"/>
  <c r="R179" i="51" s="1"/>
  <c r="R180" i="51" s="1"/>
  <c r="R181" i="51" s="1"/>
  <c r="R182" i="51" s="1"/>
  <c r="R183" i="51" s="1"/>
  <c r="R195" i="51" s="1"/>
  <c r="R196" i="51" s="1"/>
  <c r="N239" i="51" s="1"/>
  <c r="G17" i="50"/>
  <c r="H180" i="51"/>
  <c r="K180" i="51" s="1"/>
  <c r="H145" i="51"/>
  <c r="K145" i="51" s="1"/>
  <c r="F11" i="50"/>
  <c r="E74" i="50"/>
  <c r="E14" i="50"/>
  <c r="E175" i="50"/>
  <c r="G177" i="49"/>
  <c r="H24" i="48"/>
  <c r="K24" i="48" s="1"/>
  <c r="P24" i="48" s="1"/>
  <c r="E168" i="50"/>
  <c r="R82" i="48" s="1"/>
  <c r="E251" i="49" l="1"/>
  <c r="E110" i="49"/>
  <c r="L135" i="48"/>
  <c r="L137" i="48" s="1"/>
  <c r="R135" i="48"/>
  <c r="R137" i="48" s="1"/>
  <c r="P65" i="51"/>
  <c r="H13" i="50"/>
  <c r="H17" i="50" s="1"/>
  <c r="E144" i="50"/>
  <c r="E13" i="50"/>
  <c r="L100" i="48" s="1"/>
  <c r="L89" i="51"/>
  <c r="L90" i="51" s="1"/>
  <c r="L91" i="51" s="1"/>
  <c r="L92" i="51" s="1"/>
  <c r="E251" i="50"/>
  <c r="N34" i="51"/>
  <c r="R54" i="51"/>
  <c r="R55" i="51" s="1"/>
  <c r="R56" i="51" s="1"/>
  <c r="R57" i="51" s="1"/>
  <c r="R58" i="51" s="1"/>
  <c r="R59" i="51" s="1"/>
  <c r="R60" i="51" s="1"/>
  <c r="R61" i="51" s="1"/>
  <c r="R62" i="51" s="1"/>
  <c r="R63" i="51" s="1"/>
  <c r="R64" i="51" s="1"/>
  <c r="R76" i="51" s="1"/>
  <c r="L20" i="51"/>
  <c r="L21" i="51" s="1"/>
  <c r="L22" i="51" s="1"/>
  <c r="R18" i="51"/>
  <c r="R19" i="51" s="1"/>
  <c r="R20" i="51" s="1"/>
  <c r="R21" i="51" s="1"/>
  <c r="R22" i="51" s="1"/>
  <c r="R23" i="51" s="1"/>
  <c r="R24" i="51" s="1"/>
  <c r="R25" i="51" s="1"/>
  <c r="R26" i="51" s="1"/>
  <c r="R27" i="51" s="1"/>
  <c r="R28" i="51" s="1"/>
  <c r="R29" i="51" s="1"/>
  <c r="R41" i="51" s="1"/>
  <c r="E177" i="50"/>
  <c r="L55" i="51"/>
  <c r="L56" i="51" s="1"/>
  <c r="L57" i="51" s="1"/>
  <c r="L58" i="51" s="1"/>
  <c r="L59" i="51" s="1"/>
  <c r="L60" i="51" s="1"/>
  <c r="L61" i="51" s="1"/>
  <c r="L62" i="51" s="1"/>
  <c r="L63" i="51" s="1"/>
  <c r="L64" i="51" s="1"/>
  <c r="L76" i="51" s="1"/>
  <c r="Q200" i="52"/>
  <c r="X68" i="53"/>
  <c r="AF68" i="53" s="1"/>
  <c r="H95" i="51"/>
  <c r="K95" i="51" s="1"/>
  <c r="F17" i="49"/>
  <c r="Q65" i="51"/>
  <c r="Q30" i="51"/>
  <c r="H144" i="51"/>
  <c r="K144" i="51" s="1"/>
  <c r="AF75" i="53"/>
  <c r="X125" i="53"/>
  <c r="B34" i="48"/>
  <c r="N242" i="51"/>
  <c r="N32" i="48"/>
  <c r="X89" i="53"/>
  <c r="B36" i="51"/>
  <c r="K65" i="51"/>
  <c r="L212" i="51"/>
  <c r="L213" i="51" s="1"/>
  <c r="L214" i="51" s="1"/>
  <c r="L215" i="51" s="1"/>
  <c r="L216" i="51" s="1"/>
  <c r="L217" i="51" s="1"/>
  <c r="L218" i="51" s="1"/>
  <c r="L230" i="51" s="1"/>
  <c r="L231" i="51" s="1"/>
  <c r="H240" i="51" s="1"/>
  <c r="K219" i="51"/>
  <c r="K88" i="52"/>
  <c r="H59" i="48"/>
  <c r="K59" i="48" s="1"/>
  <c r="P59" i="48" s="1"/>
  <c r="H179" i="51"/>
  <c r="K179" i="51" s="1"/>
  <c r="H23" i="48"/>
  <c r="K23" i="48" s="1"/>
  <c r="P23" i="48" s="1"/>
  <c r="E11" i="50"/>
  <c r="R30" i="48" s="1"/>
  <c r="R32" i="48" s="1"/>
  <c r="F17" i="50"/>
  <c r="R12" i="53"/>
  <c r="AF77" i="53"/>
  <c r="X127" i="53"/>
  <c r="E177" i="49"/>
  <c r="J32" i="48"/>
  <c r="J34" i="51"/>
  <c r="H177" i="49"/>
  <c r="H25" i="51"/>
  <c r="K25" i="51" s="1"/>
  <c r="L102" i="48" l="1"/>
  <c r="R100" i="48"/>
  <c r="R102" i="48" s="1"/>
  <c r="AF86" i="53"/>
  <c r="H93" i="51"/>
  <c r="K93" i="51" s="1"/>
  <c r="H94" i="51"/>
  <c r="K94" i="51" s="1"/>
  <c r="H143" i="51"/>
  <c r="K143" i="51" s="1"/>
  <c r="H142" i="51"/>
  <c r="K142" i="51" s="1"/>
  <c r="K27" i="52"/>
  <c r="AF127" i="53"/>
  <c r="B37" i="51"/>
  <c r="B38" i="51" s="1"/>
  <c r="X12" i="53"/>
  <c r="L30" i="48"/>
  <c r="L32" i="48" s="1"/>
  <c r="E17" i="50"/>
  <c r="H178" i="51"/>
  <c r="K178" i="51" s="1"/>
  <c r="H177" i="51"/>
  <c r="K177" i="51" s="1"/>
  <c r="AF89" i="53"/>
  <c r="B35" i="48"/>
  <c r="B36" i="48" s="1"/>
  <c r="K36" i="52"/>
  <c r="AF125" i="53"/>
  <c r="H22" i="48"/>
  <c r="K22" i="48" s="1"/>
  <c r="P22" i="48" s="1"/>
  <c r="H21" i="48"/>
  <c r="K21" i="48" s="1"/>
  <c r="P21" i="48" s="1"/>
  <c r="H23" i="51"/>
  <c r="K23" i="51" s="1"/>
  <c r="H24" i="51"/>
  <c r="K24" i="51" s="1"/>
  <c r="H58" i="48"/>
  <c r="K58" i="48" s="1"/>
  <c r="P58" i="48" s="1"/>
  <c r="P28" i="48" l="1"/>
  <c r="R21" i="48"/>
  <c r="R22" i="48" s="1"/>
  <c r="R23" i="48" s="1"/>
  <c r="R24" i="48" s="1"/>
  <c r="R25" i="48" s="1"/>
  <c r="R26" i="48" s="1"/>
  <c r="R27" i="48" s="1"/>
  <c r="R39" i="48" s="1"/>
  <c r="N36" i="48"/>
  <c r="L93" i="51"/>
  <c r="L94" i="51" s="1"/>
  <c r="L95" i="51" s="1"/>
  <c r="L96" i="51" s="1"/>
  <c r="L97" i="51" s="1"/>
  <c r="L98" i="51" s="1"/>
  <c r="L99" i="51" s="1"/>
  <c r="L111" i="51" s="1"/>
  <c r="K100" i="51"/>
  <c r="L177" i="51"/>
  <c r="L178" i="51" s="1"/>
  <c r="L179" i="51" s="1"/>
  <c r="L180" i="51" s="1"/>
  <c r="L181" i="51" s="1"/>
  <c r="L182" i="51" s="1"/>
  <c r="L183" i="51" s="1"/>
  <c r="L195" i="51" s="1"/>
  <c r="L196" i="51" s="1"/>
  <c r="H239" i="51" s="1"/>
  <c r="K184" i="51"/>
  <c r="X128" i="53"/>
  <c r="X130" i="53" s="1"/>
  <c r="X132" i="53" s="1"/>
  <c r="AF12" i="53"/>
  <c r="B40" i="51"/>
  <c r="N40" i="51"/>
  <c r="J40" i="51"/>
  <c r="L142" i="51"/>
  <c r="L143" i="51" s="1"/>
  <c r="L144" i="51" s="1"/>
  <c r="L145" i="51" s="1"/>
  <c r="L146" i="51" s="1"/>
  <c r="L147" i="51" s="1"/>
  <c r="L148" i="51" s="1"/>
  <c r="L160" i="51" s="1"/>
  <c r="L161" i="51" s="1"/>
  <c r="H238" i="51" s="1"/>
  <c r="K149" i="51"/>
  <c r="H56" i="48"/>
  <c r="K56" i="48" s="1"/>
  <c r="P56" i="48" s="1"/>
  <c r="H57" i="48"/>
  <c r="K57" i="48" s="1"/>
  <c r="P57" i="48" s="1"/>
  <c r="L23" i="51"/>
  <c r="L24" i="51" s="1"/>
  <c r="L25" i="51" s="1"/>
  <c r="L26" i="51" s="1"/>
  <c r="L27" i="51" s="1"/>
  <c r="L28" i="51" s="1"/>
  <c r="L29" i="51" s="1"/>
  <c r="L41" i="51" s="1"/>
  <c r="K30" i="51"/>
  <c r="L21" i="48"/>
  <c r="L22" i="48" s="1"/>
  <c r="L23" i="48" s="1"/>
  <c r="L24" i="48" s="1"/>
  <c r="L25" i="48" s="1"/>
  <c r="L26" i="48" s="1"/>
  <c r="L27" i="48" s="1"/>
  <c r="L39" i="48" s="1"/>
  <c r="K28" i="48"/>
  <c r="J36" i="48"/>
  <c r="AF121" i="53"/>
  <c r="K19" i="52"/>
  <c r="J38" i="51"/>
  <c r="K90" i="52"/>
  <c r="K93" i="52" s="1"/>
  <c r="K39" i="52"/>
  <c r="B38" i="48"/>
  <c r="N38" i="48"/>
  <c r="J38" i="48"/>
  <c r="N38" i="51"/>
  <c r="K81" i="52"/>
  <c r="K30" i="52"/>
  <c r="K106" i="52"/>
  <c r="K84" i="52" l="1"/>
  <c r="P63" i="48"/>
  <c r="R56" i="48"/>
  <c r="R57" i="48" s="1"/>
  <c r="R58" i="48" s="1"/>
  <c r="R59" i="48" s="1"/>
  <c r="R60" i="48" s="1"/>
  <c r="R61" i="48" s="1"/>
  <c r="R62" i="48" s="1"/>
  <c r="R74" i="48" s="1"/>
  <c r="R75" i="48" s="1"/>
  <c r="Q27" i="52"/>
  <c r="Q30" i="52" s="1"/>
  <c r="Q106" i="52"/>
  <c r="O30" i="52"/>
  <c r="K107" i="52"/>
  <c r="K73" i="52"/>
  <c r="L56" i="48"/>
  <c r="K63" i="48"/>
  <c r="B41" i="51"/>
  <c r="B42" i="51" s="1"/>
  <c r="B39" i="48"/>
  <c r="B40" i="48" s="1"/>
  <c r="H242" i="51"/>
  <c r="H103" i="1" s="1"/>
  <c r="AF128" i="53"/>
  <c r="AF130" i="53" s="1"/>
  <c r="AF132" i="53" s="1"/>
  <c r="AF71" i="53"/>
  <c r="AF123" i="53" s="1"/>
  <c r="K16" i="52"/>
  <c r="J40" i="48" l="1"/>
  <c r="J42" i="51"/>
  <c r="N42" i="51"/>
  <c r="B47" i="48"/>
  <c r="F94" i="1"/>
  <c r="K104" i="52"/>
  <c r="K109" i="52" s="1"/>
  <c r="K70" i="52"/>
  <c r="K75" i="52" s="1"/>
  <c r="K95" i="52" s="1"/>
  <c r="K21" i="52"/>
  <c r="K41" i="52" s="1"/>
  <c r="Q19" i="52"/>
  <c r="O107" i="52"/>
  <c r="Q107" i="52" s="1"/>
  <c r="O73" i="52"/>
  <c r="Q73" i="52" s="1"/>
  <c r="O84" i="52"/>
  <c r="Q81" i="52"/>
  <c r="R71" i="51" s="1"/>
  <c r="R73" i="51" s="1"/>
  <c r="R75" i="51" s="1"/>
  <c r="R77" i="51" s="1"/>
  <c r="N120" i="51" s="1"/>
  <c r="N40" i="48"/>
  <c r="F119" i="51"/>
  <c r="B49" i="51"/>
  <c r="L119" i="51"/>
  <c r="L57" i="48"/>
  <c r="L58" i="48" s="1"/>
  <c r="L59" i="48" s="1"/>
  <c r="L60" i="48" s="1"/>
  <c r="L61" i="48" s="1"/>
  <c r="L62" i="48" s="1"/>
  <c r="L74" i="48" s="1"/>
  <c r="L75" i="48" s="1"/>
  <c r="H95" i="1" s="1"/>
  <c r="L106" i="51" l="1"/>
  <c r="L108" i="51" s="1"/>
  <c r="L110" i="51" s="1"/>
  <c r="L112" i="51" s="1"/>
  <c r="H121" i="51" s="1"/>
  <c r="R106" i="51"/>
  <c r="R108" i="51" s="1"/>
  <c r="R110" i="51" s="1"/>
  <c r="R112" i="51" s="1"/>
  <c r="N121" i="51" s="1"/>
  <c r="B49" i="48"/>
  <c r="B51" i="48" s="1"/>
  <c r="B52" i="48" s="1"/>
  <c r="B53" i="48" s="1"/>
  <c r="B54" i="48" s="1"/>
  <c r="B55" i="48" s="1"/>
  <c r="B56" i="48" s="1"/>
  <c r="B57" i="48" s="1"/>
  <c r="B58" i="48" s="1"/>
  <c r="B59" i="48" s="1"/>
  <c r="B60" i="48" s="1"/>
  <c r="B61" i="48" s="1"/>
  <c r="B62" i="48" s="1"/>
  <c r="L63" i="48"/>
  <c r="L71" i="51"/>
  <c r="L73" i="51" s="1"/>
  <c r="L75" i="51" s="1"/>
  <c r="L77" i="51" s="1"/>
  <c r="H120" i="51" s="1"/>
  <c r="Q84" i="52"/>
  <c r="O104" i="52"/>
  <c r="O21" i="52"/>
  <c r="O41" i="52" s="1"/>
  <c r="Q16" i="52"/>
  <c r="Q21" i="52" s="1"/>
  <c r="Q41" i="52" s="1"/>
  <c r="O70" i="52"/>
  <c r="B54" i="51"/>
  <c r="B55" i="51" s="1"/>
  <c r="B56" i="51" s="1"/>
  <c r="B57" i="51" s="1"/>
  <c r="B58" i="51" s="1"/>
  <c r="B59" i="51" s="1"/>
  <c r="B60" i="51" s="1"/>
  <c r="B61" i="51" s="1"/>
  <c r="B62" i="51" s="1"/>
  <c r="B63" i="51" s="1"/>
  <c r="B64" i="51" s="1"/>
  <c r="B63" i="48" l="1"/>
  <c r="B65" i="48" s="1"/>
  <c r="J74" i="48"/>
  <c r="D63" i="48"/>
  <c r="N74" i="48"/>
  <c r="B65" i="51"/>
  <c r="B67" i="51" s="1"/>
  <c r="N76" i="51"/>
  <c r="J76" i="51"/>
  <c r="O109" i="52"/>
  <c r="L256" i="9" s="1"/>
  <c r="Q104" i="52"/>
  <c r="Q109" i="52" s="1"/>
  <c r="B66" i="48"/>
  <c r="B67" i="48" s="1"/>
  <c r="N67" i="48"/>
  <c r="Q70" i="52"/>
  <c r="O75" i="52"/>
  <c r="O95" i="52" s="1"/>
  <c r="D65" i="51"/>
  <c r="B69" i="48" l="1"/>
  <c r="J67" i="48"/>
  <c r="Q75" i="52"/>
  <c r="Q95" i="52" s="1"/>
  <c r="L36" i="51"/>
  <c r="L38" i="51" s="1"/>
  <c r="L40" i="51" s="1"/>
  <c r="H119" i="51" s="1"/>
  <c r="H102" i="1" s="1"/>
  <c r="B68" i="51"/>
  <c r="B69" i="51" s="1"/>
  <c r="B71" i="51" l="1"/>
  <c r="J69" i="51"/>
  <c r="B70" i="48"/>
  <c r="B71" i="48" s="1"/>
  <c r="N71" i="48"/>
  <c r="N69" i="51"/>
  <c r="B72" i="51" l="1"/>
  <c r="B73" i="51" s="1"/>
  <c r="B73" i="48"/>
  <c r="J73" i="48"/>
  <c r="N73" i="48"/>
  <c r="J71" i="48"/>
  <c r="B74" i="48" l="1"/>
  <c r="B75" i="48" s="1"/>
  <c r="B75" i="51"/>
  <c r="N75" i="51"/>
  <c r="J75" i="51"/>
  <c r="J73" i="51"/>
  <c r="N73" i="51"/>
  <c r="J75" i="48" l="1"/>
  <c r="B82" i="48"/>
  <c r="F95" i="1"/>
  <c r="B76" i="51"/>
  <c r="B77" i="51" s="1"/>
  <c r="N75" i="48"/>
  <c r="B87" i="48" l="1"/>
  <c r="B88" i="48" s="1"/>
  <c r="B89" i="48" s="1"/>
  <c r="B90" i="48" s="1"/>
  <c r="B91" i="48" s="1"/>
  <c r="B92" i="48" s="1"/>
  <c r="B93" i="48" s="1"/>
  <c r="B94" i="48" s="1"/>
  <c r="B95" i="48" s="1"/>
  <c r="B96" i="48" s="1"/>
  <c r="B97" i="48" s="1"/>
  <c r="D98" i="48" s="1"/>
  <c r="B84" i="48"/>
  <c r="N77" i="51"/>
  <c r="B84" i="51"/>
  <c r="L120" i="51"/>
  <c r="F120" i="51"/>
  <c r="J77" i="51"/>
  <c r="N109" i="48" l="1"/>
  <c r="B98" i="48"/>
  <c r="B100" i="48" s="1"/>
  <c r="B101" i="48" s="1"/>
  <c r="J109" i="48"/>
  <c r="B89" i="51"/>
  <c r="B90" i="51" s="1"/>
  <c r="B91" i="51" s="1"/>
  <c r="B92" i="51" s="1"/>
  <c r="B93" i="51" s="1"/>
  <c r="B94" i="51" s="1"/>
  <c r="B95" i="51" s="1"/>
  <c r="B96" i="51" s="1"/>
  <c r="B97" i="51" s="1"/>
  <c r="B98" i="51" s="1"/>
  <c r="B99" i="51" s="1"/>
  <c r="D100" i="51" s="1"/>
  <c r="B102" i="48" l="1"/>
  <c r="J102" i="48"/>
  <c r="B104" i="48"/>
  <c r="N111" i="51"/>
  <c r="B100" i="51"/>
  <c r="B102" i="51" s="1"/>
  <c r="J111" i="51"/>
  <c r="N102" i="48"/>
  <c r="B105" i="48" l="1"/>
  <c r="B106" i="48" s="1"/>
  <c r="B103" i="51"/>
  <c r="B104" i="51" s="1"/>
  <c r="J106" i="48" l="1"/>
  <c r="J104" i="51"/>
  <c r="N104" i="51"/>
  <c r="B108" i="48"/>
  <c r="J108" i="48"/>
  <c r="N108" i="48"/>
  <c r="B106" i="51"/>
  <c r="N106" i="48"/>
  <c r="B107" i="51" l="1"/>
  <c r="B108" i="51" s="1"/>
  <c r="B109" i="48"/>
  <c r="B110" i="48" s="1"/>
  <c r="J110" i="48"/>
  <c r="B117" i="48" l="1"/>
  <c r="F96" i="1"/>
  <c r="N110" i="48"/>
  <c r="B110" i="51"/>
  <c r="N110" i="51"/>
  <c r="J110" i="51"/>
  <c r="N108" i="51"/>
  <c r="J108" i="51"/>
  <c r="B119" i="48" l="1"/>
  <c r="B121" i="48" s="1"/>
  <c r="B122" i="48" s="1"/>
  <c r="B123" i="48" s="1"/>
  <c r="B124" i="48" s="1"/>
  <c r="B125" i="48" s="1"/>
  <c r="B126" i="48" s="1"/>
  <c r="B127" i="48" s="1"/>
  <c r="B128" i="48" s="1"/>
  <c r="B129" i="48" s="1"/>
  <c r="B130" i="48" s="1"/>
  <c r="B131" i="48" s="1"/>
  <c r="B132" i="48" s="1"/>
  <c r="B111" i="51"/>
  <c r="B112" i="51" s="1"/>
  <c r="N144" i="48" l="1"/>
  <c r="B133" i="48"/>
  <c r="B135" i="48" s="1"/>
  <c r="J144" i="48"/>
  <c r="D133" i="48"/>
  <c r="J112" i="51"/>
  <c r="N112" i="51"/>
  <c r="L121" i="51"/>
  <c r="F121" i="51"/>
  <c r="B119" i="51"/>
  <c r="B120" i="51" s="1"/>
  <c r="B121" i="51" s="1"/>
  <c r="B123" i="51" s="1"/>
  <c r="B136" i="48"/>
  <c r="B137" i="48" s="1"/>
  <c r="N137" i="48"/>
  <c r="B133" i="51" l="1"/>
  <c r="B138" i="51" s="1"/>
  <c r="B139" i="51" s="1"/>
  <c r="B140" i="51" s="1"/>
  <c r="B141" i="51" s="1"/>
  <c r="B142" i="51" s="1"/>
  <c r="B143" i="51" s="1"/>
  <c r="B144" i="51" s="1"/>
  <c r="B145" i="51" s="1"/>
  <c r="B146" i="51" s="1"/>
  <c r="B147" i="51" s="1"/>
  <c r="B148" i="51" s="1"/>
  <c r="F102" i="1"/>
  <c r="J137" i="48"/>
  <c r="B139" i="48"/>
  <c r="J160" i="51" l="1"/>
  <c r="N160" i="51"/>
  <c r="B149" i="51"/>
  <c r="B151" i="51" s="1"/>
  <c r="B140" i="48"/>
  <c r="B141" i="48" s="1"/>
  <c r="D149" i="51"/>
  <c r="N141" i="48" l="1"/>
  <c r="J141" i="48"/>
  <c r="B152" i="51"/>
  <c r="B153" i="51" s="1"/>
  <c r="B143" i="48"/>
  <c r="N143" i="48"/>
  <c r="J143" i="48"/>
  <c r="B144" i="48" l="1"/>
  <c r="B145" i="48" s="1"/>
  <c r="J145" i="48"/>
  <c r="B155" i="51"/>
  <c r="N153" i="51"/>
  <c r="J153" i="51"/>
  <c r="B152" i="48" l="1"/>
  <c r="B154" i="48" s="1"/>
  <c r="B156" i="48" s="1"/>
  <c r="F97" i="1"/>
  <c r="B156" i="51"/>
  <c r="B157" i="51" s="1"/>
  <c r="B157" i="48"/>
  <c r="B158" i="48" s="1"/>
  <c r="B159" i="48" s="1"/>
  <c r="B160" i="48" s="1"/>
  <c r="B161" i="48" s="1"/>
  <c r="B162" i="48" s="1"/>
  <c r="B163" i="48" s="1"/>
  <c r="B164" i="48" s="1"/>
  <c r="B165" i="48" s="1"/>
  <c r="B166" i="48" s="1"/>
  <c r="B167" i="48" s="1"/>
  <c r="D168" i="48" s="1"/>
  <c r="N145" i="48"/>
  <c r="J157" i="51" l="1"/>
  <c r="B159" i="51"/>
  <c r="N159" i="51"/>
  <c r="J159" i="51"/>
  <c r="J179" i="48"/>
  <c r="B168" i="48"/>
  <c r="B170" i="48" s="1"/>
  <c r="N179" i="48"/>
  <c r="N157" i="51"/>
  <c r="B171" i="48" l="1"/>
  <c r="B172" i="48" s="1"/>
  <c r="N172" i="48"/>
  <c r="B160" i="51"/>
  <c r="B161" i="51" s="1"/>
  <c r="J161" i="51" l="1"/>
  <c r="N161" i="51"/>
  <c r="B174" i="48"/>
  <c r="L238" i="51"/>
  <c r="F238" i="51"/>
  <c r="B168" i="51"/>
  <c r="J172" i="48"/>
  <c r="B173" i="51" l="1"/>
  <c r="B174" i="51" s="1"/>
  <c r="B175" i="51" s="1"/>
  <c r="B176" i="51" s="1"/>
  <c r="B177" i="51" s="1"/>
  <c r="B178" i="51" s="1"/>
  <c r="B179" i="51" s="1"/>
  <c r="B180" i="51" s="1"/>
  <c r="B181" i="51" s="1"/>
  <c r="B182" i="51" s="1"/>
  <c r="B183" i="51" s="1"/>
  <c r="B175" i="48"/>
  <c r="B176" i="48" s="1"/>
  <c r="B178" i="48" l="1"/>
  <c r="J178" i="48"/>
  <c r="N178" i="48"/>
  <c r="N176" i="48"/>
  <c r="J195" i="51"/>
  <c r="N195" i="51"/>
  <c r="B184" i="51"/>
  <c r="B186" i="51" s="1"/>
  <c r="J176" i="48"/>
  <c r="D184" i="51"/>
  <c r="B187" i="51" l="1"/>
  <c r="B188" i="51" s="1"/>
  <c r="J188" i="51"/>
  <c r="B179" i="48"/>
  <c r="B180" i="48" s="1"/>
  <c r="F98" i="1" s="1"/>
  <c r="N180" i="48" l="1"/>
  <c r="J180" i="48"/>
  <c r="B190" i="51"/>
  <c r="N188" i="51"/>
  <c r="B191" i="51" l="1"/>
  <c r="B192" i="51" s="1"/>
  <c r="J192" i="51"/>
  <c r="B194" i="51" l="1"/>
  <c r="N194" i="51"/>
  <c r="J194" i="51"/>
  <c r="N192" i="51"/>
  <c r="B195" i="51" l="1"/>
  <c r="B196" i="51" s="1"/>
  <c r="F239" i="51" l="1"/>
  <c r="L239" i="51"/>
  <c r="B203" i="51"/>
  <c r="J196" i="51"/>
  <c r="N196" i="51"/>
  <c r="B208" i="51" l="1"/>
  <c r="B209" i="51" s="1"/>
  <c r="B210" i="51" s="1"/>
  <c r="B211" i="51" s="1"/>
  <c r="B212" i="51" s="1"/>
  <c r="B213" i="51" s="1"/>
  <c r="B214" i="51" s="1"/>
  <c r="B215" i="51" s="1"/>
  <c r="B216" i="51" s="1"/>
  <c r="B217" i="51" s="1"/>
  <c r="B218" i="51" s="1"/>
  <c r="J230" i="51" l="1"/>
  <c r="N230" i="51"/>
  <c r="B219" i="51"/>
  <c r="B221" i="51" s="1"/>
  <c r="D219" i="51"/>
  <c r="B222" i="51" l="1"/>
  <c r="B223" i="51" s="1"/>
  <c r="J223" i="51" l="1"/>
  <c r="B225" i="51"/>
  <c r="N223" i="51"/>
  <c r="B226" i="51" l="1"/>
  <c r="B227" i="51" s="1"/>
  <c r="J227" i="51"/>
  <c r="B229" i="51" l="1"/>
  <c r="N229" i="51"/>
  <c r="J229" i="51"/>
  <c r="N227" i="51"/>
  <c r="B230" i="51" l="1"/>
  <c r="B231" i="51" s="1"/>
  <c r="N231" i="51" l="1"/>
  <c r="F240" i="51"/>
  <c r="B238" i="51"/>
  <c r="B239" i="51" s="1"/>
  <c r="B240" i="51" s="1"/>
  <c r="B242" i="51" s="1"/>
  <c r="F103" i="1" s="1"/>
  <c r="L240" i="51"/>
  <c r="J231" i="51"/>
  <c r="G52" i="18" l="1"/>
  <c r="H52" i="18"/>
  <c r="G53" i="18"/>
  <c r="H53" i="18"/>
  <c r="G54" i="18"/>
  <c r="H54" i="18"/>
  <c r="G55" i="18"/>
  <c r="H55" i="18"/>
  <c r="G56" i="18"/>
  <c r="H56" i="18"/>
  <c r="G57" i="18"/>
  <c r="H57" i="18"/>
  <c r="G58" i="18"/>
  <c r="H58" i="18"/>
  <c r="G59" i="18"/>
  <c r="H59" i="18"/>
  <c r="G60" i="18"/>
  <c r="H60" i="18"/>
  <c r="G61" i="18"/>
  <c r="H61" i="18"/>
  <c r="G62" i="18"/>
  <c r="H62" i="18"/>
  <c r="G63" i="18"/>
  <c r="H63" i="18"/>
  <c r="H51" i="18"/>
  <c r="G51" i="18"/>
  <c r="F135" i="1" l="1"/>
  <c r="F67" i="9" l="1"/>
  <c r="F200" i="1"/>
  <c r="I60" i="9" l="1"/>
  <c r="D8" i="7" l="1"/>
  <c r="E330" i="1" l="1"/>
  <c r="E303" i="1"/>
  <c r="E295" i="1"/>
  <c r="E260" i="1"/>
  <c r="E254" i="1"/>
  <c r="E253" i="1"/>
  <c r="E241" i="1"/>
  <c r="E226" i="1"/>
  <c r="E194" i="1"/>
  <c r="E193" i="1"/>
  <c r="E187" i="1"/>
  <c r="E172" i="1"/>
  <c r="E168" i="1"/>
  <c r="E167" i="1"/>
  <c r="E161" i="1"/>
  <c r="E158" i="1"/>
  <c r="E152" i="1"/>
  <c r="E148" i="1"/>
  <c r="E147" i="1"/>
  <c r="E131" i="1"/>
  <c r="E132" i="1" s="1"/>
  <c r="E119" i="1"/>
  <c r="E114" i="1"/>
  <c r="E74" i="1"/>
  <c r="E68" i="1"/>
  <c r="E62" i="1"/>
  <c r="E54" i="1"/>
  <c r="E38" i="1"/>
  <c r="E36" i="1"/>
  <c r="E34" i="1"/>
  <c r="E27" i="1"/>
  <c r="C357" i="1"/>
  <c r="C356" i="1"/>
  <c r="E72" i="13" l="1"/>
  <c r="F276" i="1" l="1"/>
  <c r="H269" i="1"/>
  <c r="H268" i="1"/>
  <c r="H267" i="1"/>
  <c r="I75" i="8" l="1"/>
  <c r="I76" i="8"/>
  <c r="I77" i="8"/>
  <c r="H104" i="1"/>
  <c r="D60" i="14" l="1"/>
  <c r="D59" i="14" l="1"/>
  <c r="E47" i="17" l="1"/>
  <c r="F47" i="17"/>
  <c r="D44" i="18"/>
  <c r="G44" i="18"/>
  <c r="H44" i="18"/>
  <c r="I44" i="18"/>
  <c r="J44" i="18"/>
  <c r="K44" i="18"/>
  <c r="L44" i="18"/>
  <c r="N44" i="18"/>
  <c r="M44" i="18"/>
  <c r="F24" i="18"/>
  <c r="G24" i="18"/>
  <c r="H24" i="18"/>
  <c r="I24" i="18"/>
  <c r="J24" i="18"/>
  <c r="H154" i="1"/>
  <c r="F274" i="1" l="1"/>
  <c r="L12" i="18" l="1"/>
  <c r="L13" i="18"/>
  <c r="L14" i="18"/>
  <c r="L15" i="18"/>
  <c r="L16" i="18"/>
  <c r="L17" i="18"/>
  <c r="L18" i="18"/>
  <c r="L19" i="18"/>
  <c r="L20" i="18"/>
  <c r="L21" i="18"/>
  <c r="L22" i="18"/>
  <c r="F262" i="1" l="1"/>
  <c r="H155" i="1" l="1"/>
  <c r="G153" i="9"/>
  <c r="H242" i="9"/>
  <c r="I52" i="9" l="1"/>
  <c r="G24" i="32"/>
  <c r="H167" i="1" l="1"/>
  <c r="J24" i="33" l="1"/>
  <c r="J27" i="33" s="1"/>
  <c r="A11" i="33"/>
  <c r="A12" i="33" s="1"/>
  <c r="A13" i="33" s="1"/>
  <c r="A14" i="33" s="1"/>
  <c r="A15" i="33" s="1"/>
  <c r="A16" i="33" s="1"/>
  <c r="A17" i="33" s="1"/>
  <c r="A18" i="33" s="1"/>
  <c r="A19" i="33" s="1"/>
  <c r="A20" i="33" s="1"/>
  <c r="A21" i="33" s="1"/>
  <c r="A22" i="33" s="1"/>
  <c r="A23" i="33" s="1"/>
  <c r="A24" i="33" s="1"/>
  <c r="A26" i="33" s="1"/>
  <c r="A27" i="33" s="1"/>
  <c r="A28" i="33" s="1"/>
  <c r="F37" i="32"/>
  <c r="E37" i="32"/>
  <c r="G226" i="9" s="1"/>
  <c r="S226" i="9" s="1"/>
  <c r="G36" i="32"/>
  <c r="G35" i="32"/>
  <c r="G34" i="32"/>
  <c r="G32" i="32"/>
  <c r="G31" i="32"/>
  <c r="G30" i="32"/>
  <c r="G29" i="32"/>
  <c r="G28" i="32"/>
  <c r="G27" i="32"/>
  <c r="G26" i="32"/>
  <c r="G25" i="32"/>
  <c r="G23" i="32"/>
  <c r="G22" i="32"/>
  <c r="G21" i="32"/>
  <c r="G19" i="32"/>
  <c r="G18" i="32"/>
  <c r="G17" i="32"/>
  <c r="G16" i="32"/>
  <c r="G15" i="32"/>
  <c r="G14" i="32"/>
  <c r="G13" i="32"/>
  <c r="G12" i="32"/>
  <c r="G11" i="32"/>
  <c r="A11" i="32"/>
  <c r="A12" i="32" s="1"/>
  <c r="A13" i="32" s="1"/>
  <c r="A14" i="32" s="1"/>
  <c r="A15" i="32" s="1"/>
  <c r="A16" i="32" s="1"/>
  <c r="A17" i="32" s="1"/>
  <c r="A18" i="32" s="1"/>
  <c r="A19" i="32" s="1"/>
  <c r="A40" i="32" s="1"/>
  <c r="G10" i="32"/>
  <c r="G37" i="32" l="1"/>
  <c r="S140" i="9"/>
  <c r="R140" i="9"/>
  <c r="Q140" i="9"/>
  <c r="P140" i="9"/>
  <c r="O140" i="9"/>
  <c r="N140" i="9"/>
  <c r="M140" i="9"/>
  <c r="L140" i="9"/>
  <c r="K140" i="9"/>
  <c r="J140" i="9"/>
  <c r="I140" i="9"/>
  <c r="H140" i="9"/>
  <c r="G140" i="9"/>
  <c r="T120" i="9"/>
  <c r="V120" i="9" s="1"/>
  <c r="G40" i="32" l="1"/>
  <c r="AB140" i="9"/>
  <c r="T140" i="9"/>
  <c r="Y140" i="9"/>
  <c r="V140" i="9"/>
  <c r="H142" i="1" l="1"/>
  <c r="A20" i="7"/>
  <c r="G19" i="7"/>
  <c r="G18" i="7"/>
  <c r="G17" i="7"/>
  <c r="G16" i="7"/>
  <c r="G15" i="7"/>
  <c r="G13" i="7"/>
  <c r="G14" i="7"/>
  <c r="G12" i="7"/>
  <c r="G7" i="7"/>
  <c r="G8" i="7" s="1"/>
  <c r="E57" i="54" l="1"/>
  <c r="Z131" i="9"/>
  <c r="AA131" i="9" s="1"/>
  <c r="Z130" i="9"/>
  <c r="AA130" i="9" s="1"/>
  <c r="Z129" i="9"/>
  <c r="AA129" i="9" s="1"/>
  <c r="Z128" i="9"/>
  <c r="AA128" i="9" s="1"/>
  <c r="Z127" i="9"/>
  <c r="AA127" i="9" s="1"/>
  <c r="K19" i="54"/>
  <c r="K20" i="54" s="1"/>
  <c r="M19" i="54"/>
  <c r="M20" i="54" s="1"/>
  <c r="E19" i="54"/>
  <c r="E20" i="54" s="1"/>
  <c r="G19" i="54"/>
  <c r="G20" i="54" s="1"/>
  <c r="I19" i="54"/>
  <c r="I20" i="54" s="1"/>
  <c r="T99" i="9"/>
  <c r="T102" i="9" s="1"/>
  <c r="T103" i="9" s="1"/>
  <c r="T104" i="9" s="1"/>
  <c r="T105" i="9" s="1"/>
  <c r="T107" i="9" s="1"/>
  <c r="T108" i="9" s="1"/>
  <c r="T110" i="9" s="1"/>
  <c r="I211" i="49"/>
  <c r="I215" i="49" s="1"/>
  <c r="I14" i="49" s="1"/>
  <c r="I140" i="49"/>
  <c r="I144" i="49" s="1"/>
  <c r="I13" i="49" s="1"/>
  <c r="I70" i="49"/>
  <c r="I74" i="49" s="1"/>
  <c r="I11" i="49" s="1"/>
  <c r="I237" i="49"/>
  <c r="I97" i="49"/>
  <c r="I101" i="49" s="1"/>
  <c r="I164" i="49"/>
  <c r="I168" i="49" s="1"/>
  <c r="H149" i="9"/>
  <c r="G26" i="33"/>
  <c r="Z124" i="9"/>
  <c r="AA124" i="9" s="1"/>
  <c r="Z133" i="9"/>
  <c r="AA133" i="9" s="1"/>
  <c r="Z120" i="9"/>
  <c r="AA120" i="9" s="1"/>
  <c r="Z121" i="9"/>
  <c r="AA121" i="9" s="1"/>
  <c r="Z125" i="9"/>
  <c r="AA125" i="9" s="1"/>
  <c r="Z134" i="9"/>
  <c r="AA134" i="9" s="1"/>
  <c r="Z137" i="9"/>
  <c r="AA137" i="9" s="1"/>
  <c r="Z122" i="9"/>
  <c r="AA122" i="9" s="1"/>
  <c r="Z126" i="9"/>
  <c r="AA126" i="9" s="1"/>
  <c r="Z135" i="9"/>
  <c r="AA135" i="9" s="1"/>
  <c r="Z138" i="9"/>
  <c r="AA138" i="9" s="1"/>
  <c r="Z123" i="9"/>
  <c r="AA123" i="9" s="1"/>
  <c r="Z132" i="9"/>
  <c r="AA132" i="9" s="1"/>
  <c r="Z136" i="9"/>
  <c r="AA136" i="9" s="1"/>
  <c r="F20" i="7"/>
  <c r="G20" i="7" s="1"/>
  <c r="I241" i="49" l="1"/>
  <c r="I284" i="49"/>
  <c r="T112" i="9"/>
  <c r="AA140" i="9"/>
  <c r="I311" i="49" l="1"/>
  <c r="I315" i="49" s="1"/>
  <c r="I288" i="49"/>
  <c r="I15" i="49" s="1"/>
  <c r="I17" i="49" s="1"/>
  <c r="G113" i="9"/>
  <c r="O113" i="9"/>
  <c r="N113" i="9"/>
  <c r="R113" i="9"/>
  <c r="M113" i="9"/>
  <c r="J113" i="9"/>
  <c r="H113" i="9"/>
  <c r="Q113" i="9"/>
  <c r="L113" i="9"/>
  <c r="I113" i="9"/>
  <c r="S113" i="9"/>
  <c r="P113" i="9"/>
  <c r="K113" i="9"/>
  <c r="E26" i="14"/>
  <c r="J44" i="13" s="1"/>
  <c r="H225" i="9" l="1"/>
  <c r="G13" i="33" s="1"/>
  <c r="G24" i="33" l="1"/>
  <c r="G27" i="33" s="1"/>
  <c r="M12" i="18" l="1"/>
  <c r="E58" i="18" l="1"/>
  <c r="K12" i="18"/>
  <c r="C44" i="18"/>
  <c r="M13" i="18"/>
  <c r="L23" i="18"/>
  <c r="D24" i="18"/>
  <c r="M23" i="18"/>
  <c r="F44" i="18" l="1"/>
  <c r="K13" i="18"/>
  <c r="M14" i="18"/>
  <c r="E59" i="18"/>
  <c r="E60" i="18" l="1"/>
  <c r="K14" i="18"/>
  <c r="M15" i="18"/>
  <c r="F189" i="1"/>
  <c r="K15" i="18" l="1"/>
  <c r="M16" i="18"/>
  <c r="F64" i="1"/>
  <c r="F58" i="1"/>
  <c r="M17" i="18" l="1"/>
  <c r="K16" i="18"/>
  <c r="K17" i="18" l="1"/>
  <c r="M18" i="18"/>
  <c r="H187" i="1"/>
  <c r="H185" i="1"/>
  <c r="M19" i="18" l="1"/>
  <c r="K18" i="18"/>
  <c r="I236" i="9"/>
  <c r="H194" i="1" s="1"/>
  <c r="I235" i="9"/>
  <c r="H193" i="1" s="1"/>
  <c r="I232" i="9"/>
  <c r="H183" i="1" s="1"/>
  <c r="K62" i="12" l="1"/>
  <c r="K19" i="18"/>
  <c r="M20" i="18"/>
  <c r="F87" i="1"/>
  <c r="F85" i="1"/>
  <c r="F83" i="1"/>
  <c r="M22" i="18" l="1"/>
  <c r="M21" i="18"/>
  <c r="K20" i="18"/>
  <c r="F331" i="1"/>
  <c r="F323" i="1"/>
  <c r="F320" i="1"/>
  <c r="F319" i="1"/>
  <c r="F318" i="1"/>
  <c r="F316" i="1"/>
  <c r="F312" i="1"/>
  <c r="F311" i="1"/>
  <c r="F310" i="1"/>
  <c r="F309" i="1"/>
  <c r="F308" i="1"/>
  <c r="F305" i="1"/>
  <c r="F299" i="1"/>
  <c r="F298" i="1"/>
  <c r="F297" i="1"/>
  <c r="F296" i="1"/>
  <c r="F294" i="1"/>
  <c r="F291" i="1"/>
  <c r="F289" i="1"/>
  <c r="F288" i="1"/>
  <c r="F287" i="1"/>
  <c r="F286" i="1"/>
  <c r="F285" i="1"/>
  <c r="F283" i="1"/>
  <c r="F282" i="1"/>
  <c r="F281" i="1"/>
  <c r="F248" i="1"/>
  <c r="F246" i="1"/>
  <c r="F245" i="1"/>
  <c r="F244" i="1"/>
  <c r="F243" i="1"/>
  <c r="F240" i="1"/>
  <c r="F239" i="1"/>
  <c r="F233" i="1"/>
  <c r="F232" i="1"/>
  <c r="F230" i="1"/>
  <c r="F229" i="1"/>
  <c r="F219" i="1"/>
  <c r="F206" i="1"/>
  <c r="F197" i="1"/>
  <c r="F196" i="1"/>
  <c r="F195" i="1"/>
  <c r="F191" i="1"/>
  <c r="F190" i="1"/>
  <c r="F137" i="1"/>
  <c r="F133" i="1"/>
  <c r="F132" i="1"/>
  <c r="F128" i="1"/>
  <c r="F126" i="1"/>
  <c r="F123" i="1"/>
  <c r="F121" i="1"/>
  <c r="F120" i="1"/>
  <c r="F89" i="1"/>
  <c r="F84" i="1"/>
  <c r="F70" i="1"/>
  <c r="F66" i="1"/>
  <c r="F65" i="1"/>
  <c r="E24" i="18" l="1"/>
  <c r="K22" i="18"/>
  <c r="K21" i="18"/>
  <c r="C24" i="18"/>
  <c r="H75" i="1"/>
  <c r="H63" i="1"/>
  <c r="F76" i="1"/>
  <c r="F29" i="1"/>
  <c r="H55" i="1"/>
  <c r="H47" i="17" l="1"/>
  <c r="F162" i="1" l="1"/>
  <c r="F149" i="1"/>
  <c r="A32" i="1"/>
  <c r="H39" i="1"/>
  <c r="H37" i="1"/>
  <c r="F30" i="1"/>
  <c r="A34" i="1" l="1"/>
  <c r="F80" i="1" s="1"/>
  <c r="A36" i="1" l="1"/>
  <c r="F81" i="1" s="1"/>
  <c r="D51" i="18"/>
  <c r="E51" i="18"/>
  <c r="F51" i="18"/>
  <c r="D63" i="18"/>
  <c r="F63" i="18"/>
  <c r="C63" i="18"/>
  <c r="C51" i="18"/>
  <c r="L11" i="18"/>
  <c r="K23" i="18"/>
  <c r="K11" i="18"/>
  <c r="M11" i="18"/>
  <c r="A38" i="1" l="1"/>
  <c r="E52" i="18"/>
  <c r="F82" i="1" l="1"/>
  <c r="F40" i="1"/>
  <c r="F52" i="18"/>
  <c r="E53" i="18"/>
  <c r="F53" i="18" l="1"/>
  <c r="E54" i="18"/>
  <c r="E55" i="18" l="1"/>
  <c r="F54" i="18"/>
  <c r="F55" i="18" l="1"/>
  <c r="E56" i="18"/>
  <c r="F56" i="18" l="1"/>
  <c r="E57" i="18"/>
  <c r="F57" i="18" l="1"/>
  <c r="F58" i="18" l="1"/>
  <c r="F59" i="18" l="1"/>
  <c r="E62" i="18" l="1"/>
  <c r="E61" i="18"/>
  <c r="F60" i="18"/>
  <c r="F62" i="18" l="1"/>
  <c r="F61" i="18"/>
  <c r="F64" i="18" l="1"/>
  <c r="H326" i="1"/>
  <c r="E34" i="5" l="1"/>
  <c r="I63" i="8"/>
  <c r="I61" i="8"/>
  <c r="I49" i="8"/>
  <c r="I39" i="8"/>
  <c r="I28" i="8" s="1"/>
  <c r="I35" i="8"/>
  <c r="I34" i="8"/>
  <c r="I29" i="8"/>
  <c r="I27" i="8"/>
  <c r="I24" i="8"/>
  <c r="H303" i="1"/>
  <c r="H254" i="1"/>
  <c r="I36" i="8"/>
  <c r="H172" i="1"/>
  <c r="H168" i="1"/>
  <c r="H144" i="1"/>
  <c r="H143" i="1"/>
  <c r="H132" i="1"/>
  <c r="H131" i="1"/>
  <c r="H240" i="1"/>
  <c r="I33" i="8"/>
  <c r="H222" i="1"/>
  <c r="J23" i="17"/>
  <c r="G8" i="9" s="1"/>
  <c r="H8" i="9" s="1"/>
  <c r="I23" i="17"/>
  <c r="H7" i="9" s="1"/>
  <c r="H23" i="17"/>
  <c r="G9" i="9" s="1"/>
  <c r="H9" i="9" s="1"/>
  <c r="F23" i="17"/>
  <c r="G40" i="9" s="1"/>
  <c r="C23" i="17"/>
  <c r="I22" i="17"/>
  <c r="C22" i="17"/>
  <c r="C21" i="17"/>
  <c r="C20" i="17"/>
  <c r="G19" i="17"/>
  <c r="C19" i="17"/>
  <c r="C18" i="17"/>
  <c r="C17" i="17"/>
  <c r="C16" i="17"/>
  <c r="G15" i="17"/>
  <c r="C15" i="17"/>
  <c r="C14" i="17"/>
  <c r="I13" i="17"/>
  <c r="C13" i="17"/>
  <c r="C12" i="17"/>
  <c r="J11" i="17"/>
  <c r="I11" i="17"/>
  <c r="H11" i="17"/>
  <c r="G11" i="17"/>
  <c r="F11" i="17"/>
  <c r="E11" i="17"/>
  <c r="D11" i="17"/>
  <c r="C11" i="17"/>
  <c r="M25" i="17"/>
  <c r="K25" i="17"/>
  <c r="J22" i="17"/>
  <c r="H22" i="17"/>
  <c r="G22" i="17"/>
  <c r="J21" i="17"/>
  <c r="H21" i="17"/>
  <c r="I21" i="17"/>
  <c r="G21" i="17"/>
  <c r="J20" i="17"/>
  <c r="H20" i="17"/>
  <c r="I20" i="17"/>
  <c r="G20" i="17"/>
  <c r="J19" i="17"/>
  <c r="H19" i="17"/>
  <c r="I19" i="17"/>
  <c r="J18" i="17"/>
  <c r="H18" i="17"/>
  <c r="I18" i="17"/>
  <c r="G18" i="17"/>
  <c r="J17" i="17"/>
  <c r="H17" i="17"/>
  <c r="I17" i="17"/>
  <c r="G17" i="17"/>
  <c r="J16" i="17"/>
  <c r="H16" i="17"/>
  <c r="I16" i="17"/>
  <c r="G16" i="17"/>
  <c r="J15" i="17"/>
  <c r="H15" i="17"/>
  <c r="I15" i="17"/>
  <c r="J14" i="17"/>
  <c r="H14" i="17"/>
  <c r="I14" i="17"/>
  <c r="G14" i="17"/>
  <c r="J13" i="17"/>
  <c r="H13" i="17"/>
  <c r="G13" i="17"/>
  <c r="J12" i="17"/>
  <c r="H12" i="17"/>
  <c r="I12" i="17"/>
  <c r="G12" i="17"/>
  <c r="L24" i="18"/>
  <c r="N23" i="18"/>
  <c r="E23" i="17" s="1"/>
  <c r="G38" i="9" s="1"/>
  <c r="N22" i="18"/>
  <c r="E22" i="17" s="1"/>
  <c r="N21" i="18"/>
  <c r="E21" i="17" s="1"/>
  <c r="N20" i="18"/>
  <c r="E20" i="17" s="1"/>
  <c r="N19" i="18"/>
  <c r="E19" i="17" s="1"/>
  <c r="N18" i="18"/>
  <c r="E18" i="17" s="1"/>
  <c r="N17" i="18"/>
  <c r="E17" i="17" s="1"/>
  <c r="N16" i="18"/>
  <c r="E16" i="17" s="1"/>
  <c r="N15" i="18"/>
  <c r="E15" i="17" s="1"/>
  <c r="N14" i="18"/>
  <c r="E14" i="17" s="1"/>
  <c r="N13" i="18"/>
  <c r="E13" i="17" s="1"/>
  <c r="N12" i="18"/>
  <c r="E12" i="17" s="1"/>
  <c r="H28" i="1"/>
  <c r="F69" i="19"/>
  <c r="E69" i="19"/>
  <c r="F68" i="19"/>
  <c r="E68" i="19"/>
  <c r="F67" i="19"/>
  <c r="E67" i="19"/>
  <c r="F66" i="19"/>
  <c r="E66" i="19"/>
  <c r="F65" i="19"/>
  <c r="E65" i="19"/>
  <c r="F64" i="19"/>
  <c r="E64" i="19"/>
  <c r="F63" i="19"/>
  <c r="E63" i="19"/>
  <c r="F62" i="19"/>
  <c r="E62" i="19"/>
  <c r="F61" i="19"/>
  <c r="E61" i="19"/>
  <c r="F60" i="19"/>
  <c r="E60" i="19"/>
  <c r="F59" i="19"/>
  <c r="E59" i="19"/>
  <c r="F58" i="19"/>
  <c r="E58" i="19"/>
  <c r="F57" i="19"/>
  <c r="E57" i="19"/>
  <c r="G16" i="19"/>
  <c r="C10" i="19"/>
  <c r="G9" i="19"/>
  <c r="G7" i="19"/>
  <c r="H146" i="1" s="1"/>
  <c r="I30" i="8" l="1"/>
  <c r="K89" i="12"/>
  <c r="E50" i="54"/>
  <c r="E52" i="54" s="1"/>
  <c r="E36" i="54" s="1"/>
  <c r="F70" i="19"/>
  <c r="M23" i="17"/>
  <c r="H24" i="17"/>
  <c r="H26" i="17" s="1"/>
  <c r="D47" i="17"/>
  <c r="H68" i="1" s="1"/>
  <c r="E24" i="17"/>
  <c r="I24" i="17"/>
  <c r="H34" i="1" s="1"/>
  <c r="J24" i="17"/>
  <c r="J26" i="17" s="1"/>
  <c r="H133" i="1"/>
  <c r="H232" i="1"/>
  <c r="I21" i="8"/>
  <c r="I62" i="8"/>
  <c r="E70" i="19"/>
  <c r="M14" i="17"/>
  <c r="M18" i="17"/>
  <c r="M22" i="17"/>
  <c r="H84" i="1"/>
  <c r="H119" i="1"/>
  <c r="C24" i="17"/>
  <c r="H54" i="1" s="1"/>
  <c r="M17" i="17"/>
  <c r="M19" i="17"/>
  <c r="D74" i="19"/>
  <c r="M15" i="17"/>
  <c r="M20" i="17"/>
  <c r="M12" i="17"/>
  <c r="N24" i="18"/>
  <c r="G64" i="18"/>
  <c r="H122" i="1"/>
  <c r="H64" i="18"/>
  <c r="D52" i="18"/>
  <c r="K23" i="17"/>
  <c r="M13" i="17"/>
  <c r="M16" i="17"/>
  <c r="M11" i="17"/>
  <c r="M21" i="17"/>
  <c r="H256" i="1"/>
  <c r="C52" i="18"/>
  <c r="D53" i="18"/>
  <c r="H169" i="1"/>
  <c r="H213" i="1"/>
  <c r="I40" i="8"/>
  <c r="I20" i="8"/>
  <c r="F27" i="5"/>
  <c r="G27" i="5" s="1"/>
  <c r="H149" i="1"/>
  <c r="H195" i="1"/>
  <c r="I48" i="8"/>
  <c r="H230" i="1"/>
  <c r="I37" i="8"/>
  <c r="I38" i="8" s="1"/>
  <c r="K11" i="17"/>
  <c r="L11" i="17"/>
  <c r="D12" i="17"/>
  <c r="L12" i="17" s="1"/>
  <c r="H190" i="1"/>
  <c r="D8" i="19"/>
  <c r="G8" i="19" s="1"/>
  <c r="H163" i="1"/>
  <c r="H120" i="1"/>
  <c r="H65" i="1"/>
  <c r="D14" i="19"/>
  <c r="D15" i="19"/>
  <c r="H196" i="1"/>
  <c r="G38" i="19"/>
  <c r="K36" i="54" l="1"/>
  <c r="M36" i="54"/>
  <c r="G36" i="54"/>
  <c r="I36" i="54"/>
  <c r="E55" i="54"/>
  <c r="K35" i="54" s="1"/>
  <c r="H258" i="1"/>
  <c r="J254" i="9"/>
  <c r="L254" i="9" s="1"/>
  <c r="F12" i="17"/>
  <c r="M24" i="17"/>
  <c r="M26" i="17" s="1"/>
  <c r="I22" i="8"/>
  <c r="I47" i="8" s="1"/>
  <c r="H257" i="1"/>
  <c r="H36" i="1"/>
  <c r="H38" i="1"/>
  <c r="C26" i="17"/>
  <c r="E62" i="12" s="1"/>
  <c r="E89" i="12" s="1"/>
  <c r="H121" i="1"/>
  <c r="D75" i="19"/>
  <c r="I64" i="8"/>
  <c r="I66" i="8" s="1"/>
  <c r="E26" i="17"/>
  <c r="H62" i="1"/>
  <c r="H197" i="1"/>
  <c r="H239" i="1"/>
  <c r="C53" i="18"/>
  <c r="F13" i="17"/>
  <c r="D54" i="18"/>
  <c r="F14" i="17" s="1"/>
  <c r="K14" i="17" s="1"/>
  <c r="H233" i="1"/>
  <c r="I41" i="8"/>
  <c r="G10" i="19"/>
  <c r="H58" i="1"/>
  <c r="D13" i="17"/>
  <c r="L13" i="17" s="1"/>
  <c r="M34" i="54" l="1"/>
  <c r="K34" i="54"/>
  <c r="I34" i="54"/>
  <c r="I35" i="54"/>
  <c r="I37" i="54" s="1"/>
  <c r="M35" i="54"/>
  <c r="M37" i="54" s="1"/>
  <c r="E34" i="54"/>
  <c r="E35" i="54" s="1"/>
  <c r="E37" i="54" s="1"/>
  <c r="G34" i="54"/>
  <c r="G35" i="54"/>
  <c r="G39" i="54" s="1"/>
  <c r="H236" i="1"/>
  <c r="H237" i="1"/>
  <c r="H235" i="1"/>
  <c r="K37" i="54"/>
  <c r="K39" i="54"/>
  <c r="I45" i="8"/>
  <c r="I53" i="8" s="1"/>
  <c r="I44" i="8"/>
  <c r="I52" i="8" s="1"/>
  <c r="I43" i="8"/>
  <c r="I51" i="8" s="1"/>
  <c r="Q216" i="52"/>
  <c r="Q218" i="52" s="1"/>
  <c r="Q228" i="52" s="1"/>
  <c r="Q230" i="52" s="1"/>
  <c r="O216" i="52"/>
  <c r="O218" i="52" s="1"/>
  <c r="O228" i="52" s="1"/>
  <c r="O230" i="52" s="1"/>
  <c r="M216" i="52"/>
  <c r="M218" i="52" s="1"/>
  <c r="M228" i="52" s="1"/>
  <c r="M230" i="52" s="1"/>
  <c r="K216" i="52"/>
  <c r="K218" i="52" s="1"/>
  <c r="K228" i="52" s="1"/>
  <c r="K230" i="52" s="1"/>
  <c r="H262" i="1"/>
  <c r="Q111" i="52"/>
  <c r="Q113" i="52" s="1"/>
  <c r="Q123" i="52" s="1"/>
  <c r="O111" i="52"/>
  <c r="O113" i="52" s="1"/>
  <c r="O123" i="52" s="1"/>
  <c r="M111" i="52"/>
  <c r="M113" i="52" s="1"/>
  <c r="M123" i="52" s="1"/>
  <c r="K111" i="52"/>
  <c r="K113" i="52" s="1"/>
  <c r="K123" i="52" s="1"/>
  <c r="H271" i="1"/>
  <c r="L259" i="9"/>
  <c r="H266" i="1"/>
  <c r="I65" i="8"/>
  <c r="K12" i="17"/>
  <c r="I14" i="12"/>
  <c r="I79" i="8"/>
  <c r="I70" i="8"/>
  <c r="H123" i="1"/>
  <c r="H81" i="1"/>
  <c r="H82" i="1"/>
  <c r="H29" i="1"/>
  <c r="D76" i="19"/>
  <c r="K13" i="17"/>
  <c r="D55" i="18"/>
  <c r="C54" i="18"/>
  <c r="H294" i="1"/>
  <c r="D14" i="17"/>
  <c r="L14" i="17" s="1"/>
  <c r="I39" i="54" l="1"/>
  <c r="I45" i="54" s="1"/>
  <c r="M39" i="54"/>
  <c r="M45" i="54" s="1"/>
  <c r="E39" i="54"/>
  <c r="G37" i="54"/>
  <c r="G45" i="54" s="1"/>
  <c r="E45" i="54"/>
  <c r="K45" i="54"/>
  <c r="M125" i="52"/>
  <c r="M242" i="52"/>
  <c r="M244" i="52" s="1"/>
  <c r="O242" i="52"/>
  <c r="O244" i="52" s="1"/>
  <c r="O125" i="52"/>
  <c r="Q242" i="52"/>
  <c r="Q244" i="52" s="1"/>
  <c r="Q125" i="52"/>
  <c r="K242" i="52"/>
  <c r="K244" i="52" s="1"/>
  <c r="K125" i="52"/>
  <c r="I74" i="8"/>
  <c r="I78" i="8" s="1"/>
  <c r="I80" i="8" s="1"/>
  <c r="H270" i="1"/>
  <c r="H244" i="1"/>
  <c r="H296" i="1"/>
  <c r="H243" i="1"/>
  <c r="H245" i="1"/>
  <c r="I54" i="8"/>
  <c r="F15" i="17"/>
  <c r="D56" i="18"/>
  <c r="F16" i="17" s="1"/>
  <c r="K16" i="17" s="1"/>
  <c r="C55" i="18"/>
  <c r="D15" i="17"/>
  <c r="L15" i="17" s="1"/>
  <c r="H272" i="1" l="1"/>
  <c r="E47" i="54"/>
  <c r="H246" i="1"/>
  <c r="H297" i="1"/>
  <c r="D78" i="19"/>
  <c r="C56" i="18"/>
  <c r="D57" i="18"/>
  <c r="F17" i="17" s="1"/>
  <c r="K17" i="17" s="1"/>
  <c r="K15" i="17"/>
  <c r="D16" i="17"/>
  <c r="L16" i="17" s="1"/>
  <c r="D79" i="19" l="1"/>
  <c r="D58" i="18"/>
  <c r="C57" i="18"/>
  <c r="D17" i="17"/>
  <c r="L17" i="17" s="1"/>
  <c r="D80" i="19" l="1"/>
  <c r="F18" i="17"/>
  <c r="C58" i="18"/>
  <c r="D59" i="18"/>
  <c r="F19" i="17" s="1"/>
  <c r="K19" i="17" s="1"/>
  <c r="D18" i="17"/>
  <c r="L18" i="17" s="1"/>
  <c r="D81" i="19" l="1"/>
  <c r="C59" i="18"/>
  <c r="D60" i="18"/>
  <c r="F20" i="17" s="1"/>
  <c r="K20" i="17" s="1"/>
  <c r="K18" i="17"/>
  <c r="D19" i="17"/>
  <c r="L19" i="17" s="1"/>
  <c r="D82" i="19" l="1"/>
  <c r="D61" i="18"/>
  <c r="F21" i="17" s="1"/>
  <c r="K21" i="17" s="1"/>
  <c r="C60" i="18"/>
  <c r="D20" i="17"/>
  <c r="L20" i="17" s="1"/>
  <c r="D83" i="19" l="1"/>
  <c r="C62" i="18"/>
  <c r="C61" i="18"/>
  <c r="D62" i="18"/>
  <c r="D64" i="18" s="1"/>
  <c r="H27" i="1"/>
  <c r="H30" i="1" s="1"/>
  <c r="D21" i="17"/>
  <c r="L21" i="17" s="1"/>
  <c r="C64" i="18" l="1"/>
  <c r="D84" i="19"/>
  <c r="F22" i="17"/>
  <c r="F24" i="17" s="1"/>
  <c r="D22" i="17"/>
  <c r="L22" i="17" s="1"/>
  <c r="D85" i="19" l="1"/>
  <c r="D86" i="19" s="1"/>
  <c r="C15" i="19" s="1"/>
  <c r="D51" i="19"/>
  <c r="I25" i="17" s="1"/>
  <c r="H32" i="1"/>
  <c r="K22" i="17"/>
  <c r="K24" i="17" s="1"/>
  <c r="M24" i="18"/>
  <c r="D23" i="17"/>
  <c r="D24" i="17" s="1"/>
  <c r="H234" i="9" l="1"/>
  <c r="I234" i="9" s="1"/>
  <c r="H188" i="1"/>
  <c r="G15" i="19"/>
  <c r="H35" i="1"/>
  <c r="I26" i="17"/>
  <c r="F26" i="17"/>
  <c r="H74" i="1"/>
  <c r="K26" i="17"/>
  <c r="H62" i="12" s="1"/>
  <c r="H89" i="12" l="1"/>
  <c r="I15" i="12"/>
  <c r="H76" i="1"/>
  <c r="H80" i="1"/>
  <c r="H309" i="1"/>
  <c r="H60" i="1"/>
  <c r="H319" i="1" l="1"/>
  <c r="E73" i="13" l="1"/>
  <c r="F8" i="13" s="1"/>
  <c r="B60" i="13"/>
  <c r="F41" i="14" l="1"/>
  <c r="F42" i="14" s="1"/>
  <c r="F43" i="14" s="1"/>
  <c r="F44" i="14" s="1"/>
  <c r="F45" i="14" s="1"/>
  <c r="F46" i="14" s="1"/>
  <c r="F47" i="14" s="1"/>
  <c r="F48" i="14" s="1"/>
  <c r="F49" i="14" s="1"/>
  <c r="F50" i="14" s="1"/>
  <c r="F51" i="14" s="1"/>
  <c r="F52" i="14" s="1"/>
  <c r="F53" i="14" s="1"/>
  <c r="F54" i="14" s="1"/>
  <c r="F55" i="14" s="1"/>
  <c r="F56" i="14" s="1"/>
  <c r="F57" i="14" s="1"/>
  <c r="F58" i="14" s="1"/>
  <c r="F59" i="14" s="1"/>
  <c r="F60" i="14" l="1"/>
  <c r="G59" i="14"/>
  <c r="G60" i="14" l="1"/>
  <c r="F61" i="14"/>
  <c r="G61" i="14" s="1"/>
  <c r="E62" i="13"/>
  <c r="C47" i="17" l="1"/>
  <c r="H108" i="1" s="1"/>
  <c r="H159" i="1" l="1"/>
  <c r="H158" i="1"/>
  <c r="I24" i="33"/>
  <c r="I27" i="33" s="1"/>
  <c r="G34" i="17" l="1"/>
  <c r="G42" i="17"/>
  <c r="G40" i="17"/>
  <c r="G43" i="17"/>
  <c r="G38" i="17"/>
  <c r="G46" i="17"/>
  <c r="G36" i="17"/>
  <c r="G35" i="17"/>
  <c r="G44" i="17"/>
  <c r="G41" i="17"/>
  <c r="G37" i="17"/>
  <c r="G45" i="17"/>
  <c r="G39" i="17"/>
  <c r="E45" i="5" l="1"/>
  <c r="E49" i="5" s="1"/>
  <c r="G47" i="17"/>
  <c r="H114" i="1" s="1"/>
  <c r="H115" i="1" l="1"/>
  <c r="D54" i="14" l="1"/>
  <c r="G54" i="14" s="1"/>
  <c r="D52" i="14"/>
  <c r="G52" i="14" s="1"/>
  <c r="D55" i="14"/>
  <c r="G55" i="14" s="1"/>
  <c r="D56" i="14"/>
  <c r="G56" i="14" s="1"/>
  <c r="D58" i="14"/>
  <c r="G58" i="14" s="1"/>
  <c r="D51" i="14"/>
  <c r="G51" i="14" s="1"/>
  <c r="D57" i="14"/>
  <c r="G57" i="14" s="1"/>
  <c r="D53" i="14"/>
  <c r="G53" i="14" s="1"/>
  <c r="P89" i="12" l="1"/>
  <c r="H24" i="33"/>
  <c r="E24" i="33"/>
  <c r="G225" i="9" s="1"/>
  <c r="H157" i="1" l="1"/>
  <c r="H153" i="1"/>
  <c r="G242" i="9"/>
  <c r="H171" i="1" l="1"/>
  <c r="H162" i="1"/>
  <c r="G39" i="19"/>
  <c r="C75" i="19"/>
  <c r="G75" i="19" s="1"/>
  <c r="H173" i="1" l="1"/>
  <c r="H164" i="1"/>
  <c r="G40" i="19"/>
  <c r="C74" i="19"/>
  <c r="G74" i="19" l="1"/>
  <c r="G41" i="19"/>
  <c r="C76" i="19"/>
  <c r="G76" i="19" s="1"/>
  <c r="G42" i="19" l="1"/>
  <c r="G43" i="19" l="1"/>
  <c r="C78" i="19"/>
  <c r="G78" i="19" s="1"/>
  <c r="G77" i="19"/>
  <c r="G44" i="19" l="1"/>
  <c r="C79" i="19"/>
  <c r="G45" i="19" l="1"/>
  <c r="C80" i="19"/>
  <c r="G80" i="19" s="1"/>
  <c r="G79" i="19"/>
  <c r="G46" i="19" l="1"/>
  <c r="C81" i="19"/>
  <c r="G81" i="19" s="1"/>
  <c r="G47" i="19" l="1"/>
  <c r="C82" i="19"/>
  <c r="G82" i="19" l="1"/>
  <c r="C83" i="19"/>
  <c r="G83" i="19" s="1"/>
  <c r="G48" i="19"/>
  <c r="G49" i="19" l="1"/>
  <c r="C84" i="19"/>
  <c r="G84" i="19" s="1"/>
  <c r="C51" i="19"/>
  <c r="G25" i="17" l="1"/>
  <c r="H33" i="1"/>
  <c r="G50" i="19"/>
  <c r="G51" i="19" s="1"/>
  <c r="C85" i="19"/>
  <c r="H40" i="1" l="1"/>
  <c r="C86" i="19"/>
  <c r="C14" i="19" s="1"/>
  <c r="G85" i="19"/>
  <c r="H79" i="1"/>
  <c r="H42" i="1" l="1"/>
  <c r="G86" i="19"/>
  <c r="H233" i="9" l="1"/>
  <c r="I233" i="9" s="1"/>
  <c r="C17" i="19"/>
  <c r="G14" i="19"/>
  <c r="G17" i="19" s="1"/>
  <c r="H186" i="1"/>
  <c r="H189" i="1" l="1"/>
  <c r="C57" i="19"/>
  <c r="C61" i="19"/>
  <c r="D65" i="19"/>
  <c r="D58" i="19"/>
  <c r="D66" i="19"/>
  <c r="D67" i="19"/>
  <c r="D59" i="19"/>
  <c r="D62" i="19"/>
  <c r="D69" i="19"/>
  <c r="D63" i="19"/>
  <c r="D68" i="19"/>
  <c r="D64" i="19"/>
  <c r="D60" i="19"/>
  <c r="D61" i="19"/>
  <c r="H191" i="1" l="1"/>
  <c r="C34" i="19"/>
  <c r="G22" i="19"/>
  <c r="C58" i="19"/>
  <c r="G58" i="19" s="1"/>
  <c r="G26" i="19"/>
  <c r="C62" i="19"/>
  <c r="G62" i="19" s="1"/>
  <c r="G23" i="19"/>
  <c r="C59" i="19"/>
  <c r="G59" i="19" s="1"/>
  <c r="G32" i="19"/>
  <c r="C68" i="19"/>
  <c r="G68" i="19" s="1"/>
  <c r="G31" i="19"/>
  <c r="C67" i="19"/>
  <c r="G67" i="19" s="1"/>
  <c r="G27" i="19"/>
  <c r="C63" i="19"/>
  <c r="G63" i="19" s="1"/>
  <c r="G33" i="19"/>
  <c r="C69" i="19"/>
  <c r="G69" i="19" s="1"/>
  <c r="G28" i="19"/>
  <c r="C64" i="19"/>
  <c r="G64" i="19" s="1"/>
  <c r="G24" i="19"/>
  <c r="C60" i="19"/>
  <c r="G60" i="19" s="1"/>
  <c r="G61" i="19"/>
  <c r="G30" i="19"/>
  <c r="C66" i="19"/>
  <c r="G66" i="19" s="1"/>
  <c r="G29" i="19"/>
  <c r="C65" i="19"/>
  <c r="G65" i="19" s="1"/>
  <c r="G25" i="19"/>
  <c r="D57" i="19"/>
  <c r="D70" i="19" s="1"/>
  <c r="D34" i="19"/>
  <c r="G21" i="19"/>
  <c r="H200" i="1" l="1"/>
  <c r="I22" i="12"/>
  <c r="I23" i="12" s="1"/>
  <c r="L23" i="12" s="1"/>
  <c r="G34" i="19"/>
  <c r="D25" i="17" s="1"/>
  <c r="L25" i="17" s="1"/>
  <c r="C70" i="19"/>
  <c r="G57" i="19"/>
  <c r="G70" i="19" s="1"/>
  <c r="H286" i="1" l="1"/>
  <c r="D26" i="17"/>
  <c r="H61" i="1"/>
  <c r="H64" i="1" l="1"/>
  <c r="H66" i="1" l="1"/>
  <c r="H70" i="1" l="1"/>
  <c r="H44" i="1" l="1"/>
  <c r="H45" i="1" l="1"/>
  <c r="E58" i="54" l="1"/>
  <c r="F34" i="5"/>
  <c r="G34" i="5" s="1"/>
  <c r="W126" i="9"/>
  <c r="X126" i="9" s="1"/>
  <c r="AC126" i="9" s="1"/>
  <c r="W136" i="9"/>
  <c r="X136" i="9" s="1"/>
  <c r="AC136" i="9" s="1"/>
  <c r="W134" i="9"/>
  <c r="X134" i="9" s="1"/>
  <c r="AC134" i="9" s="1"/>
  <c r="W120" i="9"/>
  <c r="X120" i="9" s="1"/>
  <c r="W123" i="9"/>
  <c r="X123" i="9" s="1"/>
  <c r="AC123" i="9" s="1"/>
  <c r="W125" i="9"/>
  <c r="X125" i="9" s="1"/>
  <c r="AC125" i="9" s="1"/>
  <c r="W132" i="9"/>
  <c r="X132" i="9" s="1"/>
  <c r="AC132" i="9" s="1"/>
  <c r="W124" i="9"/>
  <c r="X124" i="9" s="1"/>
  <c r="AC124" i="9" s="1"/>
  <c r="W135" i="9"/>
  <c r="X135" i="9" s="1"/>
  <c r="AC135" i="9" s="1"/>
  <c r="W137" i="9"/>
  <c r="X137" i="9" s="1"/>
  <c r="AC137" i="9" s="1"/>
  <c r="W138" i="9"/>
  <c r="X138" i="9" s="1"/>
  <c r="AC138" i="9" s="1"/>
  <c r="W121" i="9"/>
  <c r="X121" i="9" s="1"/>
  <c r="AC121" i="9" s="1"/>
  <c r="W122" i="9"/>
  <c r="X122" i="9" s="1"/>
  <c r="AC122" i="9" s="1"/>
  <c r="W133" i="9"/>
  <c r="X133" i="9" s="1"/>
  <c r="AC133" i="9" s="1"/>
  <c r="H151" i="9"/>
  <c r="G157" i="9" s="1"/>
  <c r="H174" i="1"/>
  <c r="W131" i="9"/>
  <c r="X131" i="9" s="1"/>
  <c r="AC131" i="9" s="1"/>
  <c r="W127" i="9"/>
  <c r="X127" i="9" s="1"/>
  <c r="AC127" i="9" s="1"/>
  <c r="H26" i="33"/>
  <c r="H27" i="33" s="1"/>
  <c r="J28" i="33" s="1"/>
  <c r="F19" i="5"/>
  <c r="G19" i="5" s="1"/>
  <c r="W128" i="9"/>
  <c r="X128" i="9" s="1"/>
  <c r="AC128" i="9" s="1"/>
  <c r="H165" i="49"/>
  <c r="H168" i="49" s="1"/>
  <c r="W130" i="9"/>
  <c r="X130" i="9" s="1"/>
  <c r="AC130" i="9" s="1"/>
  <c r="H238" i="49"/>
  <c r="W129" i="9"/>
  <c r="X129" i="9" s="1"/>
  <c r="AC129" i="9" s="1"/>
  <c r="H212" i="49"/>
  <c r="H215" i="49" s="1"/>
  <c r="H71" i="49"/>
  <c r="H74" i="49" s="1"/>
  <c r="H141" i="49"/>
  <c r="H144" i="49" s="1"/>
  <c r="H98" i="49"/>
  <c r="H101" i="49" s="1"/>
  <c r="E101" i="49" s="1"/>
  <c r="G36" i="5" l="1"/>
  <c r="G21" i="7"/>
  <c r="E168" i="49"/>
  <c r="O94" i="48"/>
  <c r="H13" i="49"/>
  <c r="E13" i="49" s="1"/>
  <c r="E144" i="49"/>
  <c r="AC120" i="9"/>
  <c r="AC140" i="9" s="1"/>
  <c r="H111" i="1" s="1"/>
  <c r="X140" i="9"/>
  <c r="E215" i="49"/>
  <c r="H14" i="49"/>
  <c r="E14" i="49" s="1"/>
  <c r="H241" i="49"/>
  <c r="E241" i="49" s="1"/>
  <c r="H285" i="49"/>
  <c r="H175" i="1"/>
  <c r="H204" i="1"/>
  <c r="H11" i="49"/>
  <c r="E74" i="49"/>
  <c r="E25" i="54" a="1"/>
  <c r="E25" i="54" s="1"/>
  <c r="E26" i="54" s="1"/>
  <c r="E28" i="54" s="1"/>
  <c r="E40" i="54" s="1"/>
  <c r="E41" i="54" s="1"/>
  <c r="G25" i="54" a="1"/>
  <c r="G25" i="54" s="1"/>
  <c r="G26" i="54" s="1"/>
  <c r="G28" i="54" s="1"/>
  <c r="G40" i="54" s="1"/>
  <c r="G41" i="54" s="1"/>
  <c r="K25" i="54" a="1"/>
  <c r="K25" i="54" s="1"/>
  <c r="K26" i="54" s="1"/>
  <c r="K28" i="54" s="1"/>
  <c r="K40" i="54" s="1"/>
  <c r="K41" i="54" s="1"/>
  <c r="M25" i="54" a="1"/>
  <c r="M25" i="54" s="1"/>
  <c r="M26" i="54" s="1"/>
  <c r="M28" i="54" s="1"/>
  <c r="M40" i="54" s="1"/>
  <c r="M41" i="54" s="1"/>
  <c r="I25" i="54" a="1"/>
  <c r="I25" i="54" s="1"/>
  <c r="I26" i="54" s="1"/>
  <c r="I28" i="54" s="1"/>
  <c r="I40" i="54" s="1"/>
  <c r="I41" i="54" s="1"/>
  <c r="E63" i="18"/>
  <c r="O93" i="48" l="1"/>
  <c r="O96" i="48"/>
  <c r="O92" i="48"/>
  <c r="O89" i="48"/>
  <c r="O95" i="48"/>
  <c r="O91" i="48"/>
  <c r="O88" i="48"/>
  <c r="R139" i="48"/>
  <c r="R141" i="48" s="1"/>
  <c r="R143" i="48" s="1"/>
  <c r="R145" i="48" s="1"/>
  <c r="H97" i="1" s="1"/>
  <c r="L141" i="48"/>
  <c r="L143" i="48" s="1"/>
  <c r="L145" i="48" s="1"/>
  <c r="Q88" i="48"/>
  <c r="K88" i="48"/>
  <c r="Q96" i="48"/>
  <c r="K96" i="48"/>
  <c r="Q93" i="48"/>
  <c r="K93" i="48"/>
  <c r="P88" i="48"/>
  <c r="Q90" i="48"/>
  <c r="K90" i="48"/>
  <c r="Q89" i="48"/>
  <c r="K89" i="48"/>
  <c r="P89" i="48" s="1"/>
  <c r="O86" i="48"/>
  <c r="N98" i="48"/>
  <c r="J98" i="48"/>
  <c r="Q86" i="48"/>
  <c r="K86" i="48"/>
  <c r="Q94" i="48"/>
  <c r="K94" i="48"/>
  <c r="P94" i="48" s="1"/>
  <c r="Q87" i="48"/>
  <c r="K87" i="48"/>
  <c r="Q97" i="48"/>
  <c r="K97" i="48"/>
  <c r="O90" i="48"/>
  <c r="P90" i="48" s="1"/>
  <c r="R104" i="48"/>
  <c r="R106" i="48" s="1"/>
  <c r="R108" i="48" s="1"/>
  <c r="L106" i="48"/>
  <c r="L108" i="48" s="1"/>
  <c r="Q91" i="48"/>
  <c r="K91" i="48"/>
  <c r="O87" i="48"/>
  <c r="Q92" i="48"/>
  <c r="K92" i="48"/>
  <c r="P92" i="48" s="1"/>
  <c r="Q95" i="48"/>
  <c r="K95" i="48"/>
  <c r="O97" i="48"/>
  <c r="E43" i="54"/>
  <c r="D23" i="7" s="1"/>
  <c r="G23" i="7" s="1"/>
  <c r="G25" i="7" s="1"/>
  <c r="H302" i="1" s="1"/>
  <c r="H312" i="49"/>
  <c r="H315" i="49" s="1"/>
  <c r="E315" i="49" s="1"/>
  <c r="H261" i="1" s="1"/>
  <c r="H288" i="49"/>
  <c r="E11" i="49"/>
  <c r="L36" i="48" s="1"/>
  <c r="L38" i="48" s="1"/>
  <c r="L40" i="48" s="1"/>
  <c r="H206" i="1"/>
  <c r="H177" i="1"/>
  <c r="J30" i="33"/>
  <c r="J31" i="33" s="1"/>
  <c r="E64" i="18"/>
  <c r="G23" i="17"/>
  <c r="E44" i="18"/>
  <c r="P96" i="48" l="1"/>
  <c r="P93" i="48"/>
  <c r="P91" i="48"/>
  <c r="P95" i="48"/>
  <c r="P97" i="48"/>
  <c r="P87" i="48"/>
  <c r="P86" i="48"/>
  <c r="K98" i="48"/>
  <c r="L86" i="48"/>
  <c r="L87" i="48" s="1"/>
  <c r="L88" i="48" s="1"/>
  <c r="L89" i="48" s="1"/>
  <c r="L90" i="48" s="1"/>
  <c r="L91" i="48" s="1"/>
  <c r="L92" i="48" s="1"/>
  <c r="L93" i="48" s="1"/>
  <c r="L94" i="48" s="1"/>
  <c r="L95" i="48" s="1"/>
  <c r="L96" i="48" s="1"/>
  <c r="L97" i="48" s="1"/>
  <c r="L109" i="48" s="1"/>
  <c r="L110" i="48" s="1"/>
  <c r="Q98" i="48"/>
  <c r="O98" i="48"/>
  <c r="D25" i="7"/>
  <c r="I26" i="12"/>
  <c r="I27" i="12" s="1"/>
  <c r="L27" i="12" s="1"/>
  <c r="H287" i="1"/>
  <c r="R34" i="48"/>
  <c r="R36" i="48" s="1"/>
  <c r="R38" i="48" s="1"/>
  <c r="R40" i="48" s="1"/>
  <c r="H94" i="1" s="1"/>
  <c r="I29" i="12"/>
  <c r="I30" i="12" s="1"/>
  <c r="L30" i="12" s="1"/>
  <c r="H126" i="1"/>
  <c r="H285" i="1"/>
  <c r="I18" i="12"/>
  <c r="I19" i="12" s="1"/>
  <c r="L19" i="12" s="1"/>
  <c r="E288" i="49"/>
  <c r="H15" i="49"/>
  <c r="H263" i="1"/>
  <c r="I69" i="8"/>
  <c r="I71" i="8" s="1"/>
  <c r="G24" i="17"/>
  <c r="L23" i="17"/>
  <c r="L24" i="17" s="1"/>
  <c r="L26" i="17" s="1"/>
  <c r="D33" i="7" l="1"/>
  <c r="D37" i="7" s="1"/>
  <c r="P98" i="48"/>
  <c r="R86" i="48"/>
  <c r="R87" i="48" s="1"/>
  <c r="R88" i="48" s="1"/>
  <c r="R89" i="48" s="1"/>
  <c r="R90" i="48" s="1"/>
  <c r="R91" i="48" s="1"/>
  <c r="R92" i="48" s="1"/>
  <c r="R93" i="48" s="1"/>
  <c r="R94" i="48" s="1"/>
  <c r="R95" i="48" s="1"/>
  <c r="R96" i="48" s="1"/>
  <c r="R97" i="48" s="1"/>
  <c r="R109" i="48" s="1"/>
  <c r="R110" i="48" s="1"/>
  <c r="H96" i="1" s="1"/>
  <c r="L32" i="12"/>
  <c r="E15" i="49"/>
  <c r="E17" i="49" s="1"/>
  <c r="H17" i="49"/>
  <c r="H128" i="1"/>
  <c r="G26" i="17"/>
  <c r="H78" i="1"/>
  <c r="H99" i="1" l="1"/>
  <c r="H106" i="1" s="1"/>
  <c r="F68" i="12"/>
  <c r="G68" i="12" s="1"/>
  <c r="F62" i="12"/>
  <c r="G62" i="12" s="1"/>
  <c r="F71" i="12"/>
  <c r="G71" i="12" s="1"/>
  <c r="F63" i="12"/>
  <c r="G63" i="12" s="1"/>
  <c r="F70" i="12"/>
  <c r="G70" i="12" s="1"/>
  <c r="F66" i="12"/>
  <c r="G66" i="12" s="1"/>
  <c r="F69" i="12"/>
  <c r="G69" i="12" s="1"/>
  <c r="F67" i="12"/>
  <c r="G67" i="12" s="1"/>
  <c r="F65" i="12"/>
  <c r="G65" i="12" s="1"/>
  <c r="F72" i="12"/>
  <c r="G72" i="12" s="1"/>
  <c r="F73" i="12"/>
  <c r="G73" i="12" s="1"/>
  <c r="F64" i="12"/>
  <c r="G64" i="12" s="1"/>
  <c r="H83" i="1"/>
  <c r="G89" i="12" l="1"/>
  <c r="H85" i="1"/>
  <c r="H135" i="1"/>
  <c r="H282" i="1" l="1"/>
  <c r="H87" i="1"/>
  <c r="H89" i="1" l="1"/>
  <c r="H137" i="1" l="1"/>
  <c r="H248" i="1" s="1"/>
  <c r="H281" i="1"/>
  <c r="H47" i="1"/>
  <c r="H288" i="1" l="1"/>
  <c r="H48" i="1"/>
  <c r="I16" i="8"/>
  <c r="I56" i="8" s="1"/>
  <c r="I82" i="8" s="1"/>
  <c r="I84" i="8" s="1"/>
  <c r="I9" i="8" s="1"/>
  <c r="H317" i="1" s="1"/>
  <c r="H283" i="1"/>
  <c r="H274" i="1" l="1"/>
  <c r="I39" i="12" l="1"/>
  <c r="I40" i="12" s="1"/>
  <c r="H276" i="1"/>
  <c r="L40" i="12" l="1"/>
  <c r="H289" i="1"/>
  <c r="H291" i="1" l="1"/>
  <c r="I35" i="12"/>
  <c r="I36" i="12" s="1"/>
  <c r="L36" i="12" l="1"/>
  <c r="L42" i="12" s="1"/>
  <c r="I42" i="12"/>
  <c r="H298" i="1"/>
  <c r="H299" i="1" l="1"/>
  <c r="I62" i="12"/>
  <c r="J62" i="12" s="1"/>
  <c r="I64" i="12"/>
  <c r="J64" i="12" s="1"/>
  <c r="L64" i="12" s="1"/>
  <c r="O64" i="12" s="1"/>
  <c r="Q64" i="12" s="1"/>
  <c r="I66" i="12"/>
  <c r="J66" i="12" s="1"/>
  <c r="L66" i="12" s="1"/>
  <c r="I71" i="12"/>
  <c r="J71" i="12" s="1"/>
  <c r="L71" i="12" s="1"/>
  <c r="O71" i="12" s="1"/>
  <c r="Q71" i="12" s="1"/>
  <c r="I70" i="12"/>
  <c r="J70" i="12" s="1"/>
  <c r="L70" i="12" s="1"/>
  <c r="O70" i="12" s="1"/>
  <c r="Q70" i="12" s="1"/>
  <c r="I68" i="12"/>
  <c r="J68" i="12" s="1"/>
  <c r="L68" i="12" s="1"/>
  <c r="I65" i="12"/>
  <c r="J65" i="12" s="1"/>
  <c r="L65" i="12" s="1"/>
  <c r="O65" i="12" s="1"/>
  <c r="Q65" i="12" s="1"/>
  <c r="I69" i="12"/>
  <c r="J69" i="12" s="1"/>
  <c r="L69" i="12" s="1"/>
  <c r="O69" i="12" s="1"/>
  <c r="Q69" i="12" s="1"/>
  <c r="I67" i="12"/>
  <c r="J67" i="12" s="1"/>
  <c r="L67" i="12" s="1"/>
  <c r="I72" i="12"/>
  <c r="J72" i="12" s="1"/>
  <c r="L72" i="12" s="1"/>
  <c r="O72" i="12" s="1"/>
  <c r="Q72" i="12" s="1"/>
  <c r="I73" i="12"/>
  <c r="J73" i="12" s="1"/>
  <c r="L73" i="12" s="1"/>
  <c r="O73" i="12" s="1"/>
  <c r="Q73" i="12" s="1"/>
  <c r="I63" i="12"/>
  <c r="J63" i="12" s="1"/>
  <c r="L63" i="12" s="1"/>
  <c r="L62" i="12" l="1"/>
  <c r="J89" i="12"/>
  <c r="H305" i="1"/>
  <c r="H316" i="1" l="1"/>
  <c r="H323" i="1"/>
  <c r="H308" i="1"/>
  <c r="O62" i="12"/>
  <c r="Q62" i="12" s="1"/>
  <c r="L89" i="12"/>
  <c r="H312" i="1" l="1"/>
  <c r="H310" i="1"/>
  <c r="H311" i="1"/>
  <c r="H318" i="1"/>
  <c r="H320" i="1" l="1"/>
  <c r="H321" i="1"/>
  <c r="K12" i="55"/>
  <c r="K18" i="55"/>
  <c r="I29" i="55" l="1"/>
  <c r="AC29" i="55"/>
  <c r="M29" i="55"/>
  <c r="Y29" i="55"/>
  <c r="AO29" i="55"/>
  <c r="Q29" i="55"/>
  <c r="AS29" i="55"/>
  <c r="AG29" i="55"/>
  <c r="AK29" i="55"/>
  <c r="E29" i="55"/>
  <c r="U29" i="55"/>
  <c r="K13" i="55"/>
  <c r="K14" i="55" s="1"/>
  <c r="AV66" i="55" l="1"/>
  <c r="AV68" i="55"/>
  <c r="AV58" i="55"/>
  <c r="AV70" i="55"/>
  <c r="AV72" i="55"/>
  <c r="AV74" i="55"/>
  <c r="AV62" i="55"/>
  <c r="AV60" i="55"/>
  <c r="AV64" i="55"/>
  <c r="T70" i="55"/>
  <c r="T68" i="55"/>
  <c r="T72" i="55"/>
  <c r="T58" i="55"/>
  <c r="T74" i="55"/>
  <c r="T62" i="55"/>
  <c r="T60" i="55"/>
  <c r="T66" i="55"/>
  <c r="T64" i="55"/>
  <c r="AR72" i="55"/>
  <c r="AR64" i="55"/>
  <c r="AR66" i="55"/>
  <c r="AR60" i="55"/>
  <c r="AR74" i="55"/>
  <c r="AR62" i="55"/>
  <c r="AR58" i="55"/>
  <c r="AR68" i="55"/>
  <c r="AR70" i="55"/>
  <c r="AB66" i="55"/>
  <c r="AB58" i="55"/>
  <c r="AB60" i="55"/>
  <c r="AB68" i="55"/>
  <c r="AB70" i="55"/>
  <c r="AB72" i="55"/>
  <c r="AB62" i="55"/>
  <c r="AB74" i="55"/>
  <c r="AB64" i="55"/>
  <c r="X62" i="55"/>
  <c r="X58" i="55"/>
  <c r="X74" i="55"/>
  <c r="X68" i="55"/>
  <c r="X64" i="55"/>
  <c r="X70" i="55"/>
  <c r="X66" i="55"/>
  <c r="X60" i="55"/>
  <c r="X72" i="55"/>
  <c r="P60" i="55"/>
  <c r="P72" i="55"/>
  <c r="P62" i="55"/>
  <c r="P68" i="55"/>
  <c r="P64" i="55"/>
  <c r="P66" i="55"/>
  <c r="P58" i="55"/>
  <c r="P70" i="55"/>
  <c r="P74" i="55"/>
  <c r="Q30" i="55"/>
  <c r="U30" i="55"/>
  <c r="AK30" i="55"/>
  <c r="M30" i="55"/>
  <c r="AC30" i="55"/>
  <c r="AG30" i="55"/>
  <c r="AO30" i="55"/>
  <c r="AS30" i="55"/>
  <c r="I30" i="55"/>
  <c r="E30" i="55"/>
  <c r="Y30" i="55"/>
  <c r="H68" i="55"/>
  <c r="H73" i="55"/>
  <c r="H75" i="55"/>
  <c r="H66" i="55"/>
  <c r="H62" i="55"/>
  <c r="H71" i="55"/>
  <c r="H74" i="55"/>
  <c r="H58" i="55"/>
  <c r="H67" i="55"/>
  <c r="H70" i="55"/>
  <c r="H69" i="55"/>
  <c r="H72" i="55"/>
  <c r="H60" i="55"/>
  <c r="H64" i="55"/>
  <c r="AF72" i="55"/>
  <c r="AF58" i="55"/>
  <c r="AF74" i="55"/>
  <c r="AF60" i="55"/>
  <c r="AF62" i="55"/>
  <c r="AF68" i="55"/>
  <c r="AF64" i="55"/>
  <c r="AF70" i="55"/>
  <c r="AF66" i="55"/>
  <c r="AJ74" i="55"/>
  <c r="AJ64" i="55"/>
  <c r="AJ60" i="55"/>
  <c r="AJ66" i="55"/>
  <c r="AJ70" i="55"/>
  <c r="AJ68" i="55"/>
  <c r="AJ62" i="55"/>
  <c r="AJ72" i="55"/>
  <c r="AJ58" i="55"/>
  <c r="AN60" i="55"/>
  <c r="AN74" i="55"/>
  <c r="AN62" i="55"/>
  <c r="AN70" i="55"/>
  <c r="AN64" i="55"/>
  <c r="AN58" i="55"/>
  <c r="AN66" i="55"/>
  <c r="AN72" i="55"/>
  <c r="AN68" i="55"/>
  <c r="L70" i="55"/>
  <c r="L72" i="55"/>
  <c r="L64" i="55"/>
  <c r="L60" i="55"/>
  <c r="L58" i="55"/>
  <c r="L74" i="55"/>
  <c r="L66" i="55"/>
  <c r="L62" i="55"/>
  <c r="L68" i="55"/>
  <c r="AW64" i="55" l="1"/>
  <c r="AY64" i="55" s="1"/>
  <c r="AW74" i="55"/>
  <c r="AY74" i="55" s="1"/>
  <c r="AW62" i="55"/>
  <c r="AY62" i="55" s="1"/>
  <c r="AV67" i="55"/>
  <c r="AV73" i="55"/>
  <c r="AV65" i="55"/>
  <c r="AV61" i="55"/>
  <c r="AV71" i="55"/>
  <c r="AV59" i="55"/>
  <c r="AV75" i="55"/>
  <c r="AV63" i="55"/>
  <c r="AV69" i="55"/>
  <c r="T59" i="55"/>
  <c r="T67" i="55"/>
  <c r="T63" i="55"/>
  <c r="T69" i="55"/>
  <c r="T73" i="55"/>
  <c r="T61" i="55"/>
  <c r="T65" i="55"/>
  <c r="N66" i="12" s="1"/>
  <c r="T71" i="55"/>
  <c r="T75" i="55"/>
  <c r="AW72" i="55"/>
  <c r="AY72" i="55" s="1"/>
  <c r="AW66" i="55"/>
  <c r="AY66" i="55" s="1"/>
  <c r="AR75" i="55"/>
  <c r="AR69" i="55"/>
  <c r="AR65" i="55"/>
  <c r="AR63" i="55"/>
  <c r="AR61" i="55"/>
  <c r="AR71" i="55"/>
  <c r="AR67" i="55"/>
  <c r="AR59" i="55"/>
  <c r="AR73" i="55"/>
  <c r="AW60" i="55"/>
  <c r="AY60" i="55" s="1"/>
  <c r="AJ69" i="55"/>
  <c r="AJ61" i="55"/>
  <c r="AJ71" i="55"/>
  <c r="AJ73" i="55"/>
  <c r="AJ67" i="55"/>
  <c r="AJ65" i="55"/>
  <c r="AJ59" i="55"/>
  <c r="AJ63" i="55"/>
  <c r="AJ75" i="55"/>
  <c r="H61" i="55"/>
  <c r="H63" i="55"/>
  <c r="H59" i="55"/>
  <c r="G29" i="55"/>
  <c r="H65" i="55"/>
  <c r="N63" i="12" s="1"/>
  <c r="L61" i="55"/>
  <c r="L59" i="55"/>
  <c r="L65" i="55"/>
  <c r="L67" i="55"/>
  <c r="L69" i="55"/>
  <c r="L73" i="55"/>
  <c r="L71" i="55"/>
  <c r="L75" i="55"/>
  <c r="L63" i="55"/>
  <c r="AW70" i="55"/>
  <c r="AY70" i="55" s="1"/>
  <c r="AF59" i="55"/>
  <c r="AF63" i="55"/>
  <c r="AF75" i="55"/>
  <c r="AF73" i="55"/>
  <c r="AF71" i="55"/>
  <c r="AF67" i="55"/>
  <c r="AF61" i="55"/>
  <c r="AF69" i="55"/>
  <c r="AF65" i="55"/>
  <c r="X67" i="55"/>
  <c r="X63" i="55"/>
  <c r="X65" i="55"/>
  <c r="N67" i="12" s="1"/>
  <c r="X71" i="55"/>
  <c r="X75" i="55"/>
  <c r="X59" i="55"/>
  <c r="X73" i="55"/>
  <c r="X61" i="55"/>
  <c r="X69" i="55"/>
  <c r="AW68" i="55"/>
  <c r="AY68" i="55" s="1"/>
  <c r="P69" i="55"/>
  <c r="P65" i="55"/>
  <c r="P59" i="55"/>
  <c r="P61" i="55"/>
  <c r="P71" i="55"/>
  <c r="P73" i="55"/>
  <c r="P75" i="55"/>
  <c r="P63" i="55"/>
  <c r="P67" i="55"/>
  <c r="AW58" i="55"/>
  <c r="AY58" i="55" s="1"/>
  <c r="AB65" i="55"/>
  <c r="N68" i="12" s="1"/>
  <c r="AB61" i="55"/>
  <c r="AB67" i="55"/>
  <c r="AB73" i="55"/>
  <c r="AB69" i="55"/>
  <c r="AB71" i="55"/>
  <c r="AB63" i="55"/>
  <c r="AB59" i="55"/>
  <c r="AB75" i="55"/>
  <c r="AN65" i="55"/>
  <c r="AN67" i="55"/>
  <c r="AN63" i="55"/>
  <c r="AN61" i="55"/>
  <c r="AN69" i="55"/>
  <c r="AN71" i="55"/>
  <c r="AN73" i="55"/>
  <c r="AN75" i="55"/>
  <c r="AN59" i="55"/>
  <c r="O68" i="12" l="1"/>
  <c r="Q68" i="12" s="1"/>
  <c r="N89" i="12"/>
  <c r="AW75" i="55"/>
  <c r="AX75" i="55" s="1"/>
  <c r="AW65" i="55"/>
  <c r="AX65" i="55" s="1"/>
  <c r="AZ65" i="55" s="1"/>
  <c r="AW67" i="55"/>
  <c r="AX67" i="55" s="1"/>
  <c r="AW73" i="55"/>
  <c r="AX73" i="55" s="1"/>
  <c r="AW69" i="55"/>
  <c r="AX69" i="55" s="1"/>
  <c r="AW71" i="55"/>
  <c r="AX71" i="55" s="1"/>
  <c r="P80" i="55"/>
  <c r="P81" i="55"/>
  <c r="AN81" i="55"/>
  <c r="AN80" i="55"/>
  <c r="AW59" i="55"/>
  <c r="AX59" i="55" s="1"/>
  <c r="T81" i="55"/>
  <c r="O66" i="12"/>
  <c r="Q66" i="12" s="1"/>
  <c r="T80" i="55"/>
  <c r="H81" i="55"/>
  <c r="AW63" i="55"/>
  <c r="AX63" i="55" s="1"/>
  <c r="AZ63" i="55" s="1"/>
  <c r="H80" i="55"/>
  <c r="AF81" i="55"/>
  <c r="AF80" i="55"/>
  <c r="AW61" i="55"/>
  <c r="AX61" i="55" s="1"/>
  <c r="AZ61" i="55" s="1"/>
  <c r="O67" i="12"/>
  <c r="Q67" i="12" s="1"/>
  <c r="X80" i="55"/>
  <c r="X81" i="55"/>
  <c r="AY78" i="55"/>
  <c r="AJ80" i="55"/>
  <c r="AJ81" i="55"/>
  <c r="AR81" i="55"/>
  <c r="AR80" i="55"/>
  <c r="AV80" i="55"/>
  <c r="AV81" i="55"/>
  <c r="L80" i="55"/>
  <c r="L81" i="55"/>
  <c r="AX78" i="55" l="1"/>
  <c r="C80" i="55"/>
  <c r="H325" i="1"/>
  <c r="O63" i="12"/>
  <c r="C81" i="55"/>
  <c r="D42" i="13" l="1"/>
  <c r="E77" i="13"/>
  <c r="Q63" i="12"/>
  <c r="Q89" i="12" s="1"/>
  <c r="O89" i="12"/>
  <c r="H327" i="1"/>
  <c r="E21" i="13" l="1"/>
  <c r="F21" i="13" s="1"/>
  <c r="E19" i="13"/>
  <c r="F19" i="13" s="1"/>
  <c r="E18" i="13"/>
  <c r="F18" i="13" s="1"/>
  <c r="E22" i="13"/>
  <c r="F22" i="13" s="1"/>
  <c r="E20" i="13"/>
  <c r="F20" i="13" s="1"/>
  <c r="E17" i="13"/>
  <c r="F17" i="13" s="1"/>
  <c r="E23" i="13"/>
  <c r="F23" i="13" s="1"/>
  <c r="E16" i="13"/>
  <c r="F16" i="13" s="1"/>
  <c r="E15" i="13"/>
  <c r="F15" i="13" s="1"/>
  <c r="E14" i="13"/>
  <c r="H331" i="1"/>
  <c r="G19" i="13" l="1"/>
  <c r="H19" i="13" s="1"/>
  <c r="D46" i="14" s="1"/>
  <c r="G46" i="14" s="1"/>
  <c r="J19" i="13" s="1"/>
  <c r="K19" i="13" s="1"/>
  <c r="G21" i="13"/>
  <c r="H21" i="13" s="1"/>
  <c r="D48" i="14" s="1"/>
  <c r="G48" i="14" s="1"/>
  <c r="J21" i="13" s="1"/>
  <c r="K21" i="13" s="1"/>
  <c r="G15" i="13"/>
  <c r="H15" i="13" s="1"/>
  <c r="D42" i="14" s="1"/>
  <c r="G42" i="14" s="1"/>
  <c r="J15" i="13" s="1"/>
  <c r="K15" i="13" s="1"/>
  <c r="E42" i="13"/>
  <c r="F14" i="13"/>
  <c r="F42" i="13" s="1"/>
  <c r="G18" i="13"/>
  <c r="H18" i="13" s="1"/>
  <c r="D45" i="14" s="1"/>
  <c r="G45" i="14" s="1"/>
  <c r="J18" i="13" s="1"/>
  <c r="K18" i="13" s="1"/>
  <c r="G16" i="13"/>
  <c r="H16" i="13" s="1"/>
  <c r="D43" i="14" s="1"/>
  <c r="G43" i="14" s="1"/>
  <c r="J16" i="13" s="1"/>
  <c r="K16" i="13" s="1"/>
  <c r="G23" i="13"/>
  <c r="H23" i="13" s="1"/>
  <c r="D50" i="14" s="1"/>
  <c r="G50" i="14" s="1"/>
  <c r="J23" i="13" s="1"/>
  <c r="K23" i="13" s="1"/>
  <c r="G20" i="13"/>
  <c r="H20" i="13" s="1"/>
  <c r="D47" i="14" s="1"/>
  <c r="G47" i="14" s="1"/>
  <c r="J20" i="13" s="1"/>
  <c r="K20" i="13" s="1"/>
  <c r="G17" i="13"/>
  <c r="H17" i="13" s="1"/>
  <c r="D44" i="14" s="1"/>
  <c r="G44" i="14" s="1"/>
  <c r="J17" i="13" s="1"/>
  <c r="K17" i="13" s="1"/>
  <c r="G22" i="13"/>
  <c r="H22" i="13" s="1"/>
  <c r="D49" i="14" s="1"/>
  <c r="G49" i="14" s="1"/>
  <c r="J22" i="13" s="1"/>
  <c r="K22" i="13" s="1"/>
  <c r="G14" i="13"/>
  <c r="H333" i="1"/>
  <c r="H14" i="13" l="1"/>
  <c r="G42" i="13"/>
  <c r="H42" i="13" l="1"/>
  <c r="D41" i="14"/>
  <c r="G41" i="14" l="1"/>
  <c r="D70" i="14"/>
  <c r="J14" i="13" l="1"/>
  <c r="G70" i="14"/>
  <c r="K14" i="13" l="1"/>
  <c r="K42" i="13" s="1"/>
  <c r="J42" i="13"/>
  <c r="J45" i="1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<sst xmlns="http://schemas.openxmlformats.org/spreadsheetml/2006/main" count="4930" uniqueCount="1888">
  <si>
    <t>Attachment 8 - Company Exhibit - Securitization Workpaper</t>
  </si>
  <si>
    <t>Line #</t>
  </si>
  <si>
    <t>Long Term Interest</t>
  </si>
  <si>
    <t>Capitalization</t>
  </si>
  <si>
    <t>Calculation of the above Securitization Adjustments</t>
  </si>
  <si>
    <t>Attachment 7 - Transmission Enhancement Charge Worksheet</t>
  </si>
  <si>
    <t>New Plant Carrying Charge</t>
  </si>
  <si>
    <t>Fixed Charge Rate (FCR) if not a CIAC</t>
  </si>
  <si>
    <t>Formula Line</t>
  </si>
  <si>
    <t>A</t>
  </si>
  <si>
    <t>B</t>
  </si>
  <si>
    <t>C</t>
  </si>
  <si>
    <t xml:space="preserve">Line B less Line A </t>
  </si>
  <si>
    <t>FCR if a CIAC</t>
  </si>
  <si>
    <t>D</t>
  </si>
  <si>
    <t>The FCR resulting from Formula in a given year is used for that year only.</t>
  </si>
  <si>
    <t>Therefore actual revenues collected in a year do not change based on cost data for subsequent years</t>
  </si>
  <si>
    <t>The ROE is 10.5% which includes a base ROE of 10.0% ROE per FERC order in Docket No. EL13-48 and a 50 basis point RTO membership adder as authorized by FERC: provided, that the projects identified in Docket Nos. ER08-686 and ER08-1423 have been awarded an additional 150 basis point adder and, thus, their ROE is 12.0%.</t>
  </si>
  <si>
    <t>Details</t>
  </si>
  <si>
    <t>"Yes" if a project under PJM OATT Schedule 12, otherwise "No"</t>
  </si>
  <si>
    <t>Schedule 12</t>
  </si>
  <si>
    <t>(Yes or No)</t>
  </si>
  <si>
    <t>Yes</t>
  </si>
  <si>
    <t>No</t>
  </si>
  <si>
    <t>Useful life of project</t>
  </si>
  <si>
    <t>Life</t>
  </si>
  <si>
    <t>"Yes" if the customer has paid a lump sum payment in the amount of the investment on line 18, Otherwise "No"</t>
  </si>
  <si>
    <t>CIAC</t>
  </si>
  <si>
    <t>Input the allowed ROE Incentive</t>
  </si>
  <si>
    <t>Increased ROE (Basis Points)</t>
  </si>
  <si>
    <t>From line 4 above if "No" on line 14 and From line 8 above if "Yes" on line 14</t>
  </si>
  <si>
    <t>Base FCR</t>
  </si>
  <si>
    <t>Line 6 times line 15 divided by 100 basis points</t>
  </si>
  <si>
    <t>FCR for This Project</t>
  </si>
  <si>
    <t>Columns A, B or C from Attachment 6</t>
  </si>
  <si>
    <t>Investment</t>
  </si>
  <si>
    <t>Line 18 divided by line 13</t>
  </si>
  <si>
    <t xml:space="preserve">From Columns H, I or J from Attachment 6 </t>
  </si>
  <si>
    <t>Month In Service or Month for CWIP</t>
  </si>
  <si>
    <t>Invest Yr</t>
  </si>
  <si>
    <t>Beginning</t>
  </si>
  <si>
    <t>Depreciation</t>
  </si>
  <si>
    <t>Ending</t>
  </si>
  <si>
    <t>Revenue</t>
  </si>
  <si>
    <t>Total</t>
  </si>
  <si>
    <t>Incentive Charged</t>
  </si>
  <si>
    <t>Revenue Credit</t>
  </si>
  <si>
    <t>W Increased ROE</t>
  </si>
  <si>
    <t>Attachment 5 - Cost Support</t>
  </si>
  <si>
    <t>Electric / Non-electric Cost Support</t>
  </si>
  <si>
    <t>Attachment A Line #s, Descriptions, Notes, Form 1 Page #s and Instructions</t>
  </si>
  <si>
    <t>Form 1 Amount</t>
  </si>
  <si>
    <t>Electric Portion</t>
  </si>
  <si>
    <t>Non-electric  Portion</t>
  </si>
  <si>
    <t>Plant Allocation Factors</t>
  </si>
  <si>
    <t>Respondent is Electric Utility only.</t>
  </si>
  <si>
    <t>Plant In Service</t>
  </si>
  <si>
    <t>Accumulated Deferred Income Taxes</t>
  </si>
  <si>
    <t>Materials and Supplies</t>
  </si>
  <si>
    <t>Allocated General &amp; Common Expenses</t>
  </si>
  <si>
    <t>Depreciation Expense</t>
  </si>
  <si>
    <t>Transmission / Non-transmission Cost Support</t>
  </si>
  <si>
    <t>Transmission Related</t>
  </si>
  <si>
    <t>Non-transmission Related</t>
  </si>
  <si>
    <t>Specific identification based on plant records:  The following plant investments are included:</t>
  </si>
  <si>
    <t>Directly Assigned A&amp;G</t>
  </si>
  <si>
    <t>Regulatory Commission Exp Account 928</t>
  </si>
  <si>
    <t>(Note C)</t>
  </si>
  <si>
    <t>p323.189b</t>
  </si>
  <si>
    <t>CWIP &amp; Expensed Lease Worksheet</t>
  </si>
  <si>
    <t>CWIP In Form 1 Amount</t>
  </si>
  <si>
    <t>Expensed Lease in Form 1 Amount</t>
  </si>
  <si>
    <t>See Form 1</t>
  </si>
  <si>
    <t>Accumulated Depreciation</t>
  </si>
  <si>
    <t>EPRI Dues Cost Support</t>
  </si>
  <si>
    <t>EPRI Dues</t>
  </si>
  <si>
    <t>Regulatory Expense Related to Transmission Cost Support</t>
  </si>
  <si>
    <t>Safety Related Advertising Cost Support</t>
  </si>
  <si>
    <t>Safety Related</t>
  </si>
  <si>
    <t>Non-safety Related</t>
  </si>
  <si>
    <t>None</t>
  </si>
  <si>
    <t>State 1</t>
  </si>
  <si>
    <t>State 2</t>
  </si>
  <si>
    <t>State 3</t>
  </si>
  <si>
    <t>State 4</t>
  </si>
  <si>
    <t>State 5</t>
  </si>
  <si>
    <t xml:space="preserve"> </t>
  </si>
  <si>
    <t>Income Tax Rates</t>
  </si>
  <si>
    <t>Enter Calculation</t>
  </si>
  <si>
    <t>Education and Out Reach Cost Support</t>
  </si>
  <si>
    <t>Education &amp; Outreach</t>
  </si>
  <si>
    <t>Other</t>
  </si>
  <si>
    <t>Excluded Plant Cost Support</t>
  </si>
  <si>
    <t>Description of the Facilities</t>
  </si>
  <si>
    <t>Adjustment to Remove Revenue Requirements Associated with Excluded Transmission Facilities</t>
  </si>
  <si>
    <t>General Description of the Facilities</t>
  </si>
  <si>
    <t>Instructions:</t>
  </si>
  <si>
    <t>Enter $</t>
  </si>
  <si>
    <t xml:space="preserve">Remove all investment below 69 kV or generator step up transformers included in transmission plant in service that </t>
  </si>
  <si>
    <t>are not a result of the RTEP Process</t>
  </si>
  <si>
    <t>If unable to determine the investment below 69kV in a substation with investment of 69 kV and higher as well as below 69 kV,</t>
  </si>
  <si>
    <t>Or</t>
  </si>
  <si>
    <t>the following formula will be used:</t>
  </si>
  <si>
    <t>Example</t>
  </si>
  <si>
    <t>Total investment in substation</t>
  </si>
  <si>
    <t>Identifiable investment in Transmission (provide workpapers)</t>
  </si>
  <si>
    <t>Identifiable investment in Distribution (provide workpapers)</t>
  </si>
  <si>
    <t>Amount to be excluded (A x (C / (B + C)))</t>
  </si>
  <si>
    <t>Add more lines if necessary</t>
  </si>
  <si>
    <t>Amount</t>
  </si>
  <si>
    <t>Plant Related</t>
  </si>
  <si>
    <t>Prepayments</t>
  </si>
  <si>
    <t>Description of the Prepayments</t>
  </si>
  <si>
    <t xml:space="preserve">Prepayments </t>
  </si>
  <si>
    <t>Prepaid Pensions if not included in Prepayments</t>
  </si>
  <si>
    <t xml:space="preserve">  Prepaid Pension is recorded in FERC account 186 (see FERC Form 1 page 233).</t>
  </si>
  <si>
    <t>Outstanding Network Credits Cost Support</t>
  </si>
  <si>
    <t>Description of the Credits</t>
  </si>
  <si>
    <t>Network Credits</t>
  </si>
  <si>
    <t>Extraordinary Property Loss</t>
  </si>
  <si>
    <t xml:space="preserve">Amount </t>
  </si>
  <si>
    <t>Number of years</t>
  </si>
  <si>
    <t>Amortization</t>
  </si>
  <si>
    <t>w/ interest</t>
  </si>
  <si>
    <t>Interest on Outstanding Network Credits Cost Support</t>
  </si>
  <si>
    <t>Description of the Interest on the Credits</t>
  </si>
  <si>
    <t xml:space="preserve">Description &amp; PJM Documentation </t>
  </si>
  <si>
    <t>PJM Load Cost Support</t>
  </si>
  <si>
    <t>Network Zonal Service Rate</t>
  </si>
  <si>
    <t>Statements BG/BH (Present and Proposed Revenues)</t>
  </si>
  <si>
    <t>Customer</t>
  </si>
  <si>
    <t>Billing Determinants</t>
  </si>
  <si>
    <t>Current Rate</t>
  </si>
  <si>
    <t>Proposed Rate</t>
  </si>
  <si>
    <t>Current Revenues</t>
  </si>
  <si>
    <t>Proposed Revenues</t>
  </si>
  <si>
    <t>Change in Revenues</t>
  </si>
  <si>
    <t>E</t>
  </si>
  <si>
    <t>F</t>
  </si>
  <si>
    <t>G</t>
  </si>
  <si>
    <t>Pepco</t>
  </si>
  <si>
    <t>Merger Costs</t>
  </si>
  <si>
    <t>Non Merger Related</t>
  </si>
  <si>
    <t>Electric Plant in Service</t>
  </si>
  <si>
    <t>Accumulated Depreciation (Total Electric Plant)</t>
  </si>
  <si>
    <t>Accumulated Intangible Amortization</t>
  </si>
  <si>
    <t>General &amp; Intangible</t>
  </si>
  <si>
    <t>Transmission O&amp;M</t>
  </si>
  <si>
    <t>Total A&amp;G</t>
  </si>
  <si>
    <t>General Depreciation</t>
  </si>
  <si>
    <t>Accumulated General Depreciation</t>
  </si>
  <si>
    <t>PBOP Expense in FERC 926</t>
  </si>
  <si>
    <t>Total A&amp;G
Form 1 Amount</t>
  </si>
  <si>
    <t>Account 926
Form 1 Amount</t>
  </si>
  <si>
    <t>PBOP in
FERC 926
current rate year</t>
  </si>
  <si>
    <t>PBOP in
FERC 926
prior rate year</t>
  </si>
  <si>
    <t>Explanation of change in PBOP in FERC 926</t>
  </si>
  <si>
    <t>Total: p.323.197.b
Account 926: p.323.187.b and c</t>
  </si>
  <si>
    <t>Attachment 3 - Revenue Credit Workpaper</t>
  </si>
  <si>
    <t>17b</t>
  </si>
  <si>
    <t>Month</t>
  </si>
  <si>
    <t>Year</t>
  </si>
  <si>
    <t>April</t>
  </si>
  <si>
    <t>May</t>
  </si>
  <si>
    <t>June</t>
  </si>
  <si>
    <t>(A)</t>
  </si>
  <si>
    <t>(B)</t>
  </si>
  <si>
    <t>(C )</t>
  </si>
  <si>
    <t>Interest</t>
  </si>
  <si>
    <t>Attachment 4 - Calculation of 100 Basis Point Increase in ROE</t>
  </si>
  <si>
    <t>Return and Taxes with 100 Basis Point increase in ROE</t>
  </si>
  <si>
    <t>100 Basis Point increase in ROE and Income Taxes</t>
  </si>
  <si>
    <t>(Line 127 + Line 138)</t>
  </si>
  <si>
    <t>Return Calculation</t>
  </si>
  <si>
    <t>(Note J  from Appendix A)</t>
  </si>
  <si>
    <t>Appendix A % plus 100 Basis Pts</t>
  </si>
  <si>
    <t>Composite Income Taxes</t>
  </si>
  <si>
    <t>FIT=Federal Income Tax Rate</t>
  </si>
  <si>
    <t>SIT=State Income Tax Rate or Composite</t>
  </si>
  <si>
    <t>T</t>
  </si>
  <si>
    <t xml:space="preserve">     T=1 - {[(1 - SIT) * (1 - FIT)] / (1 - SIT * FIT * p)} =</t>
  </si>
  <si>
    <t>T/ (1-T)</t>
  </si>
  <si>
    <t>ITC Adjustment</t>
  </si>
  <si>
    <t>enter negative</t>
  </si>
  <si>
    <t>ITC Adjustment Allocated to Transmission</t>
  </si>
  <si>
    <t xml:space="preserve">Income Tax Component = </t>
  </si>
  <si>
    <t xml:space="preserve">     CIT=(T/1-T) * Investment Return * (1-(WCLTD/R)) =</t>
  </si>
  <si>
    <t>Total Income Taxes</t>
  </si>
  <si>
    <t>Account 454 - Rent from Electric Property</t>
  </si>
  <si>
    <t>Total Rent Revenues</t>
  </si>
  <si>
    <t>(Sum Lines 1)</t>
  </si>
  <si>
    <t>Account 456 - Other Electric Revenues (Note 1)</t>
  </si>
  <si>
    <t>Schedule 1A</t>
  </si>
  <si>
    <t>PJM Transitional Revenue Neutrality (Note 1)</t>
  </si>
  <si>
    <t>PJM Transitional Market Expansion (Note 1)</t>
  </si>
  <si>
    <t>Revenues from Directly Assigned Transmission Facility Charges (Note 2)</t>
  </si>
  <si>
    <t>Gross Revenue Credits</t>
  </si>
  <si>
    <t>Revenue Adjustment to determine Revenue Credit</t>
  </si>
  <si>
    <t xml:space="preserve"> Note 1: 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173 of Appendix A.</t>
  </si>
  <si>
    <t>Note 2: 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</si>
  <si>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t>17a</t>
  </si>
  <si>
    <t>17c</t>
  </si>
  <si>
    <t>17d</t>
  </si>
  <si>
    <t>17e</t>
  </si>
  <si>
    <t>17f</t>
  </si>
  <si>
    <t>17g</t>
  </si>
  <si>
    <t>Amount offset in line 4 above</t>
  </si>
  <si>
    <t>Total Account 454, 456 and 456.1</t>
  </si>
  <si>
    <t>The ROE is 11.30%, which includes a 50 basis point RTO membership adder as authorized by FERC to become effective on December 1, 2007.</t>
  </si>
  <si>
    <t>Transmission</t>
  </si>
  <si>
    <t>General</t>
  </si>
  <si>
    <t xml:space="preserve">General </t>
  </si>
  <si>
    <t>Attachment 2 - Taxes Other Than Income Worksheet</t>
  </si>
  <si>
    <t>Page 263</t>
  </si>
  <si>
    <t>Allocated</t>
  </si>
  <si>
    <t>Other Taxes</t>
  </si>
  <si>
    <t>Col (i)</t>
  </si>
  <si>
    <t>Allocator</t>
  </si>
  <si>
    <t>Gross Plant Allocator</t>
  </si>
  <si>
    <t>Total Plant Related</t>
  </si>
  <si>
    <t>Labor Related</t>
  </si>
  <si>
    <t xml:space="preserve">Wages &amp; Salary Allocator </t>
  </si>
  <si>
    <t>Total Labor Related</t>
  </si>
  <si>
    <t>Other Included</t>
  </si>
  <si>
    <t>Miscellaneous</t>
  </si>
  <si>
    <t>Total Other Included</t>
  </si>
  <si>
    <t>Total Included</t>
  </si>
  <si>
    <t>Total "Other" Taxes (included on p. 263)</t>
  </si>
  <si>
    <t>Total "Taxes Other Than Income Taxes" - acct 408.10 (p. 114.14)</t>
  </si>
  <si>
    <t>Difference</t>
  </si>
  <si>
    <t>Criteria for Allocation:</t>
  </si>
  <si>
    <t xml:space="preserve">Other taxes that are incurred through ownership of plant including transmission plant will be allocated based on the Gross Plant </t>
  </si>
  <si>
    <t>Allocator.  If the taxes are 100% recovered at retail they will not be included</t>
  </si>
  <si>
    <t>Other taxes that are incurred through ownership of only general or intangible plant will be allocated based on the Wages and Salary</t>
  </si>
  <si>
    <t>Other taxes that are assessed based on labor will be allocated based on the Wages and Salary Allocator</t>
  </si>
  <si>
    <t xml:space="preserve">Other taxes except as provided for in A, B and C above, that are incurred and (1) are not fully recovered at retail or (2) are </t>
  </si>
  <si>
    <t xml:space="preserve">directly or indirectly related to transmission service will be allocated based on the Gross Plant Allocator; provided, however, that </t>
  </si>
  <si>
    <t xml:space="preserve">overheads shall be treated as in footnote B above </t>
  </si>
  <si>
    <t>Excludes prior period adjustments in the first year of the formula's operation and reconciliation for the first year</t>
  </si>
  <si>
    <t>Only</t>
  </si>
  <si>
    <t xml:space="preserve">Plant </t>
  </si>
  <si>
    <t>Labor</t>
  </si>
  <si>
    <t>Related</t>
  </si>
  <si>
    <t>ADIT-283</t>
  </si>
  <si>
    <t>ADIT-190</t>
  </si>
  <si>
    <t>Wages &amp; Salary Allocator</t>
  </si>
  <si>
    <t>Justification</t>
  </si>
  <si>
    <t>Instructions for Account 190:</t>
  </si>
  <si>
    <t>2.  ADIT items related only to Transmission are directly assigned to Column D</t>
  </si>
  <si>
    <t>3.  ADIT items related to Plant and not in Columns C &amp; D are included in Column E</t>
  </si>
  <si>
    <t>4.  ADIT items related to labor and not in Columns C &amp; D are included in Column F</t>
  </si>
  <si>
    <t>5. Deferred income taxes arise when items are included in taxable income in different periods than they are included in rates, therefore if the item giving rise to the ADIT is not included in the formula, the associated ADIT amount shall be excluded</t>
  </si>
  <si>
    <t>Instructions for Account 282:</t>
  </si>
  <si>
    <t>Instructions for Account 283:</t>
  </si>
  <si>
    <t>ADITC-255</t>
  </si>
  <si>
    <t>Formula Rate -- Appendix A</t>
  </si>
  <si>
    <t>Notes</t>
  </si>
  <si>
    <t>FERC Form 1  Page # or Instruction</t>
  </si>
  <si>
    <t>Shaded cells are input cells</t>
  </si>
  <si>
    <t>Allocators</t>
  </si>
  <si>
    <t>Wages &amp; Salary Allocation Factor</t>
  </si>
  <si>
    <t>p354.21b</t>
  </si>
  <si>
    <t>Total Wages Expense</t>
  </si>
  <si>
    <t>p354.28b</t>
  </si>
  <si>
    <t>p354.27b</t>
  </si>
  <si>
    <t>Common Plant In Service - Electric</t>
  </si>
  <si>
    <t>Total Plant In Service</t>
  </si>
  <si>
    <t>Accumulated Common Amortization - Electric</t>
  </si>
  <si>
    <t>p356</t>
  </si>
  <si>
    <t>Accumulated Common Plant Depreciation - Electric</t>
  </si>
  <si>
    <t>Total Accumulated Depreciation</t>
  </si>
  <si>
    <t>Net Plant</t>
  </si>
  <si>
    <t>Transmission Gross Plant</t>
  </si>
  <si>
    <t>Transmission Net Plant</t>
  </si>
  <si>
    <t>Net Plant Allocator</t>
  </si>
  <si>
    <t>Plant Calculations</t>
  </si>
  <si>
    <t>Transmission Plant In Service</t>
  </si>
  <si>
    <t>Attachment 6</t>
  </si>
  <si>
    <t>Total Transmission Plant In Service</t>
  </si>
  <si>
    <t>Common Plant (Electric Only)</t>
  </si>
  <si>
    <t>Total General &amp; Common</t>
  </si>
  <si>
    <t>Wage &amp; Salary Allocation Factor</t>
  </si>
  <si>
    <t>General &amp; Common Plant Allocated to Transmission</t>
  </si>
  <si>
    <t>Plant Held for Future Use (Including Land)</t>
  </si>
  <si>
    <t>TOTAL Plant In Service</t>
  </si>
  <si>
    <t>Transmission Accumulated Depreciation</t>
  </si>
  <si>
    <t>Common Plant Accumulated Depreciation (Electric Only)</t>
  </si>
  <si>
    <t>General &amp; Common Allocated to Transmission</t>
  </si>
  <si>
    <t>TOTAL Accumulated Depreciation</t>
  </si>
  <si>
    <t>TOTAL Net Property, Plant &amp; Equipment</t>
  </si>
  <si>
    <t>Adjustment To Rate Base</t>
  </si>
  <si>
    <t>Attachment 1</t>
  </si>
  <si>
    <t>Accumulated Investment Tax Credit Account No. 255</t>
  </si>
  <si>
    <t>Enter Negative</t>
  </si>
  <si>
    <t>Accumulated Deferred Income Taxes Allocated To Transmission</t>
  </si>
  <si>
    <t>43a</t>
  </si>
  <si>
    <t>Transmission Related CWIP (Current Year 12 Month weighted average balances)</t>
  </si>
  <si>
    <t>(Note B)</t>
  </si>
  <si>
    <t>Attachment 5</t>
  </si>
  <si>
    <t>Transmission O&amp;M Reserves</t>
  </si>
  <si>
    <t>Total Prepayments Allocated to Transmission</t>
  </si>
  <si>
    <t>Undistributed Stores Exp</t>
  </si>
  <si>
    <t>Total Transmission Allocated</t>
  </si>
  <si>
    <t>Transmission Materials &amp; Supplies</t>
  </si>
  <si>
    <t>Total Materials &amp; Supplies Allocated to Transmission</t>
  </si>
  <si>
    <t>Cash Working Capital</t>
  </si>
  <si>
    <t>Operation &amp; Maintenance Expense</t>
  </si>
  <si>
    <t>1/8th Rule</t>
  </si>
  <si>
    <t>x 1/8</t>
  </si>
  <si>
    <t>Total Cash Working Capital Allocated to Transmission</t>
  </si>
  <si>
    <t>Outstanding Network Credits</t>
  </si>
  <si>
    <t>From PJM</t>
  </si>
  <si>
    <t xml:space="preserve">    Less Accumulated Depreciation Associated with Facilities with Outstanding Network Credits</t>
  </si>
  <si>
    <t>Net Outstanding Credits</t>
  </si>
  <si>
    <t>TOTAL Adjustment to Rate Base</t>
  </si>
  <si>
    <t>Rate Base</t>
  </si>
  <si>
    <t>O&amp;M</t>
  </si>
  <si>
    <t>Less extraordinary property loss</t>
  </si>
  <si>
    <t>Plus amortized extraordinary property loss</t>
  </si>
  <si>
    <t xml:space="preserve">     Less Account 565</t>
  </si>
  <si>
    <t>p321.96.b</t>
  </si>
  <si>
    <t xml:space="preserve">     Plus Schedule 12 Charges billed to Transmission Owner and booked to Account 565</t>
  </si>
  <si>
    <t>PJM Data</t>
  </si>
  <si>
    <t xml:space="preserve">     Plus Transmission Lease Payments</t>
  </si>
  <si>
    <t>p200.3.c</t>
  </si>
  <si>
    <t>Common Plant O&amp;M</t>
  </si>
  <si>
    <t>68a</t>
  </si>
  <si>
    <t xml:space="preserve">    For informational purposes: PBOB expense in FERC Account 926</t>
  </si>
  <si>
    <t>(Note S)</t>
  </si>
  <si>
    <t xml:space="preserve">    Less Property Insurance Account 924</t>
  </si>
  <si>
    <t>p323.185b</t>
  </si>
  <si>
    <t xml:space="preserve">    Less Regulatory Commission Exp Account 928</t>
  </si>
  <si>
    <t xml:space="preserve">    Less General Advertising Exp Account 930.1</t>
  </si>
  <si>
    <t>p323.191b</t>
  </si>
  <si>
    <t xml:space="preserve">    Less DE Enviro &amp; Low Income and MD Universal Funds</t>
  </si>
  <si>
    <t>p335.b</t>
  </si>
  <si>
    <t xml:space="preserve">    Less EPRI Dues</t>
  </si>
  <si>
    <t>p352-353</t>
  </si>
  <si>
    <t>General &amp; Common Expenses</t>
  </si>
  <si>
    <t>General &amp; Common Expenses Allocated to Transmission</t>
  </si>
  <si>
    <t>General Advertising Exp Account 930.1</t>
  </si>
  <si>
    <t>Subtotal - Transmission Related</t>
  </si>
  <si>
    <t>Property Insurance Account 924</t>
  </si>
  <si>
    <t>A&amp;G Directly Assigned to Transmission</t>
  </si>
  <si>
    <t>Total Transmission O&amp;M</t>
  </si>
  <si>
    <t>Depreciation &amp; Amortization Expense</t>
  </si>
  <si>
    <t>Transmission Depreciation Expense</t>
  </si>
  <si>
    <t>Intangible Amortization</t>
  </si>
  <si>
    <t>General Depreciation Allocated to Transmission</t>
  </si>
  <si>
    <t>Common Depreciation - Electric Only</t>
  </si>
  <si>
    <t>Common Amortization - Electric Only</t>
  </si>
  <si>
    <t>Common Depreciation - Electric Only Allocated to Transmission</t>
  </si>
  <si>
    <t>Total Transmission Depreciation &amp; Amortization</t>
  </si>
  <si>
    <t xml:space="preserve">Taxes Other than Income                                                    </t>
  </si>
  <si>
    <t>Taxes Other than Income</t>
  </si>
  <si>
    <t>Attachment 2</t>
  </si>
  <si>
    <t>Total Taxes Other than Income</t>
  </si>
  <si>
    <t>Return / Capitalization Calculations</t>
  </si>
  <si>
    <t>p117.62c through 67c</t>
  </si>
  <si>
    <t xml:space="preserve">    Less LTD Interest on Securitization Bonds</t>
  </si>
  <si>
    <t>Attachment 8</t>
  </si>
  <si>
    <t>"(Line 100 - line 101)"</t>
  </si>
  <si>
    <t>Preferred Dividends</t>
  </si>
  <si>
    <t xml:space="preserve"> enter positive</t>
  </si>
  <si>
    <t>p118.29c</t>
  </si>
  <si>
    <t>Common Stock</t>
  </si>
  <si>
    <t>Proprietary Capital</t>
  </si>
  <si>
    <t>p112.16c</t>
  </si>
  <si>
    <t xml:space="preserve">    Less Preferred Stock</t>
  </si>
  <si>
    <t xml:space="preserve">    Less Account 216.1</t>
  </si>
  <si>
    <t>p112.12c</t>
  </si>
  <si>
    <t>Long Term Debt</t>
  </si>
  <si>
    <t>p112.17c through 21c</t>
  </si>
  <si>
    <t xml:space="preserve">      Less Loss on Reacquired Debt </t>
  </si>
  <si>
    <t>p111.81c</t>
  </si>
  <si>
    <t xml:space="preserve">      Plus Gain on Reacquired Debt</t>
  </si>
  <si>
    <t>enter positive</t>
  </si>
  <si>
    <t>p113.61c</t>
  </si>
  <si>
    <t xml:space="preserve">      Less ADIT associated with Gain or Loss</t>
  </si>
  <si>
    <t xml:space="preserve">      Less LTD on Securitization Bonds</t>
  </si>
  <si>
    <t>Total Long Term Debt</t>
  </si>
  <si>
    <t>Preferred Stock</t>
  </si>
  <si>
    <t>p112.3c</t>
  </si>
  <si>
    <t>Total  Capitalization</t>
  </si>
  <si>
    <t>Debt %</t>
  </si>
  <si>
    <t>Preferred %</t>
  </si>
  <si>
    <t>Common %</t>
  </si>
  <si>
    <t>Debt Cost</t>
  </si>
  <si>
    <t>Preferred Cost</t>
  </si>
  <si>
    <t>Common Cost</t>
  </si>
  <si>
    <t>Fixed</t>
  </si>
  <si>
    <t>Weighted Cost of Debt</t>
  </si>
  <si>
    <t>Total Long Term Debt (WCLTD)</t>
  </si>
  <si>
    <t>Weighted Cost of Preferred</t>
  </si>
  <si>
    <t>Weighted Cost of Common</t>
  </si>
  <si>
    <t>Total Return ( R )</t>
  </si>
  <si>
    <t>Investment Return = Rate Base * Rate of Return</t>
  </si>
  <si>
    <t xml:space="preserve">Composite Income Taxes                                                                                                       </t>
  </si>
  <si>
    <t>REVENUE REQUIREMENT</t>
  </si>
  <si>
    <t>Summary</t>
  </si>
  <si>
    <t>Net Property, Plant &amp; Equipment</t>
  </si>
  <si>
    <t>Adjustment to Rate Base</t>
  </si>
  <si>
    <t>Depreciation &amp; Amortization</t>
  </si>
  <si>
    <t>Investment Return</t>
  </si>
  <si>
    <t>Income Taxes</t>
  </si>
  <si>
    <t>Gross Revenue Requirement</t>
  </si>
  <si>
    <t>Excluded Transmission Facilities</t>
  </si>
  <si>
    <t>Included Transmission Facilities</t>
  </si>
  <si>
    <t>Inclusion Ratio</t>
  </si>
  <si>
    <t>Adjusted Gross Revenue Requirement</t>
  </si>
  <si>
    <t>Revenue Credits &amp; Interest on Network Credits</t>
  </si>
  <si>
    <t>Revenue Credits</t>
  </si>
  <si>
    <t>Attachment 3</t>
  </si>
  <si>
    <t>Interest on Network Credits</t>
  </si>
  <si>
    <t>Net Revenue Requirement</t>
  </si>
  <si>
    <t>Net Plant Carrying Charge</t>
  </si>
  <si>
    <t>Net Transmission Plant</t>
  </si>
  <si>
    <t xml:space="preserve">Net Plant Carrying Charge </t>
  </si>
  <si>
    <t>Net Plant Carrying Charge without Depreciation</t>
  </si>
  <si>
    <t>Net Plant Carrying Charge without Depreciation, Return, nor Income Taxes</t>
  </si>
  <si>
    <t>Net Plant Carrying Charge Calculation per 100 Basis Point increase in ROE</t>
  </si>
  <si>
    <t>Net Revenue Requirement Less Return and Taxes</t>
  </si>
  <si>
    <t>Increased Return and Taxes</t>
  </si>
  <si>
    <t>Attachment 4</t>
  </si>
  <si>
    <t>Net Revenue Requirement per 100 Basis Point increase in ROE</t>
  </si>
  <si>
    <t>Net Plant Carrying Charge per 100 Basis Point increase in ROE</t>
  </si>
  <si>
    <t>Net Plant Carrying Charge per 100 Basis Point in ROE without Depreciation</t>
  </si>
  <si>
    <t>True-up amount</t>
  </si>
  <si>
    <t>Plus any increased ROE calculated on Attachment 7 other than PJM Sch. 12 projects</t>
  </si>
  <si>
    <t>Facility Credits under Section 30.9 of the PJM OATT and Facility Credits to Vineland per settlement in ER05-515</t>
  </si>
  <si>
    <t xml:space="preserve">Attachment 5 </t>
  </si>
  <si>
    <t>Net Zonal Revenue Requirement</t>
  </si>
  <si>
    <t>1 CP Peak</t>
  </si>
  <si>
    <t>Rate ($/MW-Year)</t>
  </si>
  <si>
    <t>Network Service Rate ($/MW/Year)</t>
  </si>
  <si>
    <t>Electric portion only</t>
  </si>
  <si>
    <t xml:space="preserve">Exclude Construction Work In Progress and leases that are expensed as O&amp;M (rather than amortized).  New Transmission plant </t>
  </si>
  <si>
    <t>that is expected to be placed in service in the current calendar year weighted by number of months it is expected to be in-service.  New Transmission plant expected</t>
  </si>
  <si>
    <t>For the Reconciliation, new transmission plant that was actually placed in service weighted by the number of months it was actually in service</t>
  </si>
  <si>
    <t>CWIP will be linked to Attachment 6 which shows detail support by project (incentive and non-incentive).</t>
  </si>
  <si>
    <t>Transmission Portion Only</t>
  </si>
  <si>
    <t>All EPRI Annual Membership Dues</t>
  </si>
  <si>
    <t xml:space="preserve">All Regulatory Commission Expenses </t>
  </si>
  <si>
    <t xml:space="preserve">Safety related advertising included in Account 930.1  </t>
  </si>
  <si>
    <t xml:space="preserve">Regulatory Commission Expenses directly related to transmission service, RTO filings, or transmission siting itemized in Form 1 at 351.h. </t>
  </si>
  <si>
    <t>I</t>
  </si>
  <si>
    <t>J</t>
  </si>
  <si>
    <t>K</t>
  </si>
  <si>
    <t xml:space="preserve">Education and outreach expenses relating to transmission, for example siting or billing </t>
  </si>
  <si>
    <t>L</t>
  </si>
  <si>
    <t>As provided for in Section 34.1 of the PJM OATT and the PJM established billing determinants will not be revised or updated in the annual rate reconciliations per settlement in ER05-515.</t>
  </si>
  <si>
    <t>M</t>
  </si>
  <si>
    <t>Amount of transmission plant excluded from rates per Attachment 5.</t>
  </si>
  <si>
    <t>N</t>
  </si>
  <si>
    <t xml:space="preserve">Outstanding Network Credits is the balance of Network Facilities Upgrades Credits due Transmission Customers who have made lump-sum payments </t>
  </si>
  <si>
    <t xml:space="preserve">  (net of accumulated depreciation) towards the construction of Network Transmission Facilities consistent with Paragraph 657 of Order 2003-A. </t>
  </si>
  <si>
    <t>O</t>
  </si>
  <si>
    <t>P</t>
  </si>
  <si>
    <t>Securitization bonds may be included in the capital structure per settlement in ER05-515.</t>
  </si>
  <si>
    <t>Q</t>
  </si>
  <si>
    <t>R</t>
  </si>
  <si>
    <t>Per the settlement in ER05-515, the facility credits of $15,000 per month paid to Vineland will increase to $37,500 per month (prorated for partial months)</t>
  </si>
  <si>
    <t>effective on the date FERC approves the settlement in ER05-515.</t>
  </si>
  <si>
    <t>S</t>
  </si>
  <si>
    <t>See Attachment 5 - Cost Support, section entitled "PBOP Expense in FERC Account 926" for additional information per FERC orders in Docket Nos. EL13-48 , EL15-27 and ER16-456.</t>
  </si>
  <si>
    <t>END</t>
  </si>
  <si>
    <t>Attachment 5a - Allocations of Costs to Affiliate</t>
  </si>
  <si>
    <t>Delmarva</t>
  </si>
  <si>
    <t>Atlantic</t>
  </si>
  <si>
    <t>Power</t>
  </si>
  <si>
    <t>City</t>
  </si>
  <si>
    <t>Non - Regulated</t>
  </si>
  <si>
    <t xml:space="preserve">Rate Base Worksheet </t>
  </si>
  <si>
    <t>CWIP</t>
  </si>
  <si>
    <t>Line No</t>
  </si>
  <si>
    <t>Common</t>
  </si>
  <si>
    <t xml:space="preserve">CWIP in Rate Base </t>
  </si>
  <si>
    <t xml:space="preserve">  Materials &amp; Supplies</t>
  </si>
  <si>
    <t xml:space="preserve">  Prepayments</t>
  </si>
  <si>
    <t>(a)</t>
  </si>
  <si>
    <t>(b)</t>
  </si>
  <si>
    <t>(c)</t>
  </si>
  <si>
    <t>(d)</t>
  </si>
  <si>
    <t>(e)</t>
  </si>
  <si>
    <t>(f)</t>
  </si>
  <si>
    <t>(g)</t>
  </si>
  <si>
    <t>(h)</t>
  </si>
  <si>
    <t>(i)</t>
  </si>
  <si>
    <t>(j)</t>
  </si>
  <si>
    <t>(k)</t>
  </si>
  <si>
    <t>Electric Only, Form No 1, page 356 for end of year, records for other months</t>
  </si>
  <si>
    <t>December Prior Year</t>
  </si>
  <si>
    <t>January</t>
  </si>
  <si>
    <t>February</t>
  </si>
  <si>
    <t xml:space="preserve">March </t>
  </si>
  <si>
    <t>July</t>
  </si>
  <si>
    <t xml:space="preserve">August </t>
  </si>
  <si>
    <t>September</t>
  </si>
  <si>
    <t>October</t>
  </si>
  <si>
    <t>November</t>
  </si>
  <si>
    <t xml:space="preserve">December </t>
  </si>
  <si>
    <t xml:space="preserve">Average of the 13 Monthly Balances </t>
  </si>
  <si>
    <t>Adjustments to Rate Base</t>
  </si>
  <si>
    <t xml:space="preserve">Unamortized Regulatory Asset </t>
  </si>
  <si>
    <t>Notes:</t>
  </si>
  <si>
    <t>Includes only CWIP authorized by the Commission for inclusion in rate base.  The annual report filed pursuant to Section 7 of the Protocols will include for each project under construction (i) the CWIP balance eligible for inclusion in rate base; (ii) the CWIP balance ineligible for inclusion in rate base; and</t>
  </si>
  <si>
    <t xml:space="preserve"> (iii) a demonstration that AFUDC is only applied to the CWIP balance that is not included in rate base.  The annual report will reconcile the project-specific CWIP balances to the total Account 107 CWIP balance reported on p. 216.b of the FERC Form 1.   The demonstration in (iii) above</t>
  </si>
  <si>
    <t xml:space="preserve">  will show that monthly debts and credits do not contain entries for AFUDC for each CWIP project in rate base. </t>
  </si>
  <si>
    <t>H</t>
  </si>
  <si>
    <t>Calculate using 13 month average balance, except ADIT.</t>
  </si>
  <si>
    <t>Projected balances are for the calendar year the revenue under this formula begins to be charged.</t>
  </si>
  <si>
    <t>(l)</t>
  </si>
  <si>
    <t>March</t>
  </si>
  <si>
    <t>August</t>
  </si>
  <si>
    <t>Average</t>
  </si>
  <si>
    <t>Gross Plant</t>
  </si>
  <si>
    <t>Attachment 9</t>
  </si>
  <si>
    <t>(…)</t>
  </si>
  <si>
    <t>(x)</t>
  </si>
  <si>
    <t>O&amp;M Cost To Achieve</t>
  </si>
  <si>
    <t>FERC Account</t>
  </si>
  <si>
    <t>Net Plant = Gross Plant Minus Accumulated Depreciation from above</t>
  </si>
  <si>
    <t>Depreciation (Monthly Change of Accumulated Depreciation from above)</t>
  </si>
  <si>
    <t>Attachment 10 - Merger Costs</t>
  </si>
  <si>
    <t>Attachment 9A</t>
  </si>
  <si>
    <t>Rate Base Worksheet - Gross Plant in Service and Accumulated Depreciation (Less Asset Retirement Obligations)</t>
  </si>
  <si>
    <t>Total Plant in Service</t>
  </si>
  <si>
    <t>Undistributed</t>
  </si>
  <si>
    <t>Stores Expense</t>
  </si>
  <si>
    <t>(227.16.c * Labor Ratio) for end of year, records for other months</t>
  </si>
  <si>
    <t>PHFU</t>
  </si>
  <si>
    <t>A&amp;G</t>
  </si>
  <si>
    <t>Jan-May (Year 1)</t>
  </si>
  <si>
    <t>June-Dec (Year 1)</t>
  </si>
  <si>
    <t>True-up</t>
  </si>
  <si>
    <t>INCOME TAXES</t>
  </si>
  <si>
    <t>(1)</t>
  </si>
  <si>
    <t>(2)</t>
  </si>
  <si>
    <t>(3)</t>
  </si>
  <si>
    <t>(4)</t>
  </si>
  <si>
    <t>Line</t>
  </si>
  <si>
    <t>Page, Line, Col.</t>
  </si>
  <si>
    <t>No.</t>
  </si>
  <si>
    <t>Gross Transmission Plant - Total</t>
  </si>
  <si>
    <t>Net Transmission Plant - Total</t>
  </si>
  <si>
    <t>O&amp;M EXPENSE</t>
  </si>
  <si>
    <t>Total O&amp;M Allocated to Transmission</t>
  </si>
  <si>
    <t>Annual Allocation Factor for O&amp;M</t>
  </si>
  <si>
    <t>(line 3 divided by line 1 col 3)</t>
  </si>
  <si>
    <t>GENERAL, INTANGIBLE AND COMMON (G&amp;C) DEPRECIATION EXPENSE</t>
  </si>
  <si>
    <t>5</t>
  </si>
  <si>
    <t>Total G, I &amp; C Depreciation Expense</t>
  </si>
  <si>
    <t>6</t>
  </si>
  <si>
    <t>Annual Allocation Factor for G, I &amp; C Depreciation Expense</t>
  </si>
  <si>
    <t>(line 5 divided by line 1 col 3)</t>
  </si>
  <si>
    <t>TAXES OTHER THAN INCOME TAXES</t>
  </si>
  <si>
    <t>7</t>
  </si>
  <si>
    <t>Total Other Taxes</t>
  </si>
  <si>
    <t>8</t>
  </si>
  <si>
    <t>Annual Allocation Factor for Other Taxes</t>
  </si>
  <si>
    <t>(line 7 divided by line 1 col 3)</t>
  </si>
  <si>
    <t>9</t>
  </si>
  <si>
    <t>10</t>
  </si>
  <si>
    <t>Annual Allocation Factor Revenue Credits</t>
  </si>
  <si>
    <t>(line 9 divided by line 1 col 3)</t>
  </si>
  <si>
    <t>11</t>
  </si>
  <si>
    <t>Annual Allocation Factor for Expense</t>
  </si>
  <si>
    <t>Sum of line 4, 6, 8, and 10</t>
  </si>
  <si>
    <t>12</t>
  </si>
  <si>
    <t>13</t>
  </si>
  <si>
    <t>Annual Allocation Factor for Income Taxes</t>
  </si>
  <si>
    <t>(line 12 divided by line 2 col 3)</t>
  </si>
  <si>
    <t xml:space="preserve">RETURN </t>
  </si>
  <si>
    <t>14</t>
  </si>
  <si>
    <t>Return on Rate Base</t>
  </si>
  <si>
    <t>15</t>
  </si>
  <si>
    <t>Annual Allocation Factor for Return on Rate Base</t>
  </si>
  <si>
    <t>(line 14 divided by line 2 col 3)</t>
  </si>
  <si>
    <t>16</t>
  </si>
  <si>
    <t>Annual Allocation Factor for Return</t>
  </si>
  <si>
    <t>Sum of line 13 and 15</t>
  </si>
  <si>
    <t>(14)</t>
  </si>
  <si>
    <t>(15)</t>
  </si>
  <si>
    <t>Line No.</t>
  </si>
  <si>
    <t xml:space="preserve">Project Name </t>
  </si>
  <si>
    <t>RTO Project Number or Zonal</t>
  </si>
  <si>
    <t xml:space="preserve">Project Gross Plant </t>
  </si>
  <si>
    <t>Annual Expense Charge</t>
  </si>
  <si>
    <t>Project Net Plant or CWIP Balance</t>
  </si>
  <si>
    <t>Annual Return Charge</t>
  </si>
  <si>
    <t>Project Depreciation/Amortization Expense</t>
  </si>
  <si>
    <t>Annual Revenue Requirement</t>
  </si>
  <si>
    <t>Incentive Return in basis Points</t>
  </si>
  <si>
    <t>Incentive Return</t>
  </si>
  <si>
    <t>Total Annual Revenue Requirement</t>
  </si>
  <si>
    <t>True-Up Adjustment</t>
  </si>
  <si>
    <t>Net Rev Req</t>
  </si>
  <si>
    <t>(Page 1 line 11)</t>
  </si>
  <si>
    <t>(Col. 3 * Col. 4)</t>
  </si>
  <si>
    <t>(Notes D &amp; I)</t>
  </si>
  <si>
    <t>(Page 1 line 16)</t>
  </si>
  <si>
    <t>(Col. 6 * Col. 7)</t>
  </si>
  <si>
    <t>(Notes E &amp; I)</t>
  </si>
  <si>
    <t>(Sum Col. 5, 8 &amp; 9)</t>
  </si>
  <si>
    <t>(Note K)</t>
  </si>
  <si>
    <t>(Sum Col. 10 &amp; 12)</t>
  </si>
  <si>
    <t>(Note F)</t>
  </si>
  <si>
    <t>Zonal</t>
  </si>
  <si>
    <t>17h</t>
  </si>
  <si>
    <t>17i</t>
  </si>
  <si>
    <t>17j</t>
  </si>
  <si>
    <t>17k</t>
  </si>
  <si>
    <t>17l</t>
  </si>
  <si>
    <t>17m</t>
  </si>
  <si>
    <t>17n</t>
  </si>
  <si>
    <t>17o</t>
  </si>
  <si>
    <t>17p</t>
  </si>
  <si>
    <t>17q</t>
  </si>
  <si>
    <t>17r</t>
  </si>
  <si>
    <t>17s</t>
  </si>
  <si>
    <t>17t</t>
  </si>
  <si>
    <t>17u</t>
  </si>
  <si>
    <t>17v</t>
  </si>
  <si>
    <t>17w</t>
  </si>
  <si>
    <t>17x</t>
  </si>
  <si>
    <t>17y</t>
  </si>
  <si>
    <t>18</t>
  </si>
  <si>
    <t>Annual Totals</t>
  </si>
  <si>
    <t>Note</t>
  </si>
  <si>
    <t>Letter</t>
  </si>
  <si>
    <t>Inclusive of any CWIP or unamortized abandoned plant included in rate base when authorized by FERC order less any prefunded AFUDC, if applicable.</t>
  </si>
  <si>
    <t xml:space="preserve">Project Gross Plant is the total capital investment for the project calculated in the same method as the gross plant value in line 1.  This value includes subsequent capital investments required to maintain the facilities to their original capabilities.  </t>
  </si>
  <si>
    <t xml:space="preserve"> Gross plant does not include Unamortized Abandoned Plant.</t>
  </si>
  <si>
    <t>Project Net Plant is the Project Gross Plant Identified in Column 3 less the associated Accumulated Depreciation.  Net Plant includes CWIP and Unamortized Abandoned Plant and excludes any regulatory asset, which are to entered as a separate line item.</t>
  </si>
  <si>
    <t>Project Depreciation Expense is the actual value booked for the project and included in the Depreciation Expense in Attachment H, page 3, line 14.  Project Depreciation Expense includes the amortization of Abandoned Plant</t>
  </si>
  <si>
    <t>True-Up Adjustment is calculated on the Project True-up Schedule for the Rate Year</t>
  </si>
  <si>
    <t>The Net Rev Req is the value to be used in the rate calculation under the applicable Schedule under the PJM OATT for each project.</t>
  </si>
  <si>
    <t>The Total General, Intangible and Common Depreciation Expense excludes any depreciation expense directly associated with a project and thereby included in page 2 column 9.</t>
  </si>
  <si>
    <t>The Unamortized Abandoned Plant balance is included in Net Plant, and Amortization of Abandoned Plant is included in Depreciation/Amortization Expense.</t>
  </si>
  <si>
    <t>The Competitive Bid Concession is the reduction in revenue, if any, that the company agreed to, for instance, to be selected to build facilities as the result of a competitive process and equals the amount by which the annual revenue requirement is reduced from the ceiling rate</t>
  </si>
  <si>
    <t>Requires approval by FERC of incentive return applicable to the specified project(s)</t>
  </si>
  <si>
    <t xml:space="preserve">Facilities that provide Wholesale Distribution Service are not to be listed as projects on lines 15, the revenue requirements associated with these facilities are calculated on Attachment 11 </t>
  </si>
  <si>
    <t>When an updated projected net revenue requirement is posted due to an asset acquisition as provided for in the Protocols, the difference between the updated net revenue requirement in Col (16) and the revenues collected to date will be recovered</t>
  </si>
  <si>
    <t>over the remaining months of the Rate Year.</t>
  </si>
  <si>
    <t>Revenue Requirement Projected</t>
  </si>
  <si>
    <t>Actual Revenue</t>
  </si>
  <si>
    <t>Rate Year being Trued-Up</t>
  </si>
  <si>
    <t>For Rate Year</t>
  </si>
  <si>
    <t>Requirement</t>
  </si>
  <si>
    <t>Annual True-Up Calculation</t>
  </si>
  <si>
    <t>% of</t>
  </si>
  <si>
    <t>Projected</t>
  </si>
  <si>
    <t xml:space="preserve">Revenue </t>
  </si>
  <si>
    <t>Actual</t>
  </si>
  <si>
    <t xml:space="preserve">Net </t>
  </si>
  <si>
    <t>Net Revenue</t>
  </si>
  <si>
    <t>Received</t>
  </si>
  <si>
    <t>Under/(Over)</t>
  </si>
  <si>
    <t>Prior Period</t>
  </si>
  <si>
    <t>Income</t>
  </si>
  <si>
    <t>Total True-Up</t>
  </si>
  <si>
    <t>(E, Line 2 ) x (D)</t>
  </si>
  <si>
    <t>Collection  (F)-(E)</t>
  </si>
  <si>
    <t>(G) + (H) + (I)</t>
  </si>
  <si>
    <t>3a</t>
  </si>
  <si>
    <t>3b</t>
  </si>
  <si>
    <t>3c</t>
  </si>
  <si>
    <t>3d</t>
  </si>
  <si>
    <t>3e</t>
  </si>
  <si>
    <t>3f</t>
  </si>
  <si>
    <t>3g</t>
  </si>
  <si>
    <t>3h</t>
  </si>
  <si>
    <t>3i</t>
  </si>
  <si>
    <t>3j</t>
  </si>
  <si>
    <t>3k</t>
  </si>
  <si>
    <t>3l</t>
  </si>
  <si>
    <t>3m</t>
  </si>
  <si>
    <t>3n</t>
  </si>
  <si>
    <t>3o</t>
  </si>
  <si>
    <t>3p</t>
  </si>
  <si>
    <t>3q</t>
  </si>
  <si>
    <t>3r</t>
  </si>
  <si>
    <t>3s</t>
  </si>
  <si>
    <t>3t</t>
  </si>
  <si>
    <t>3u</t>
  </si>
  <si>
    <t>3v</t>
  </si>
  <si>
    <t>3w</t>
  </si>
  <si>
    <t>3x</t>
  </si>
  <si>
    <t>Total Annual Revenue Requirements (Note A)</t>
  </si>
  <si>
    <t>Monthly Interest Rate</t>
  </si>
  <si>
    <t>Interest Income (Expense)</t>
  </si>
  <si>
    <t>3) The "Revenue Received" on line 2, Col. (E), is the total amount of revenue distributed to company in the  year as shown on  pages 328-330 of the Form No 1. The Revenue Received is input on line 2, Col. E excludes any True-Up revenues.</t>
  </si>
  <si>
    <t xml:space="preserve">      Column E, lines 3 are the dollar amounts of Revenue Received reflecting the % in Column D.  This assigns to each project a percentage of the revenue received based on the percentage of the Projected Net Revenue Requirement in Column C.</t>
  </si>
  <si>
    <t xml:space="preserve">      Column D, lines 3 are sourced from the projected revenue requirement for the year at issue.</t>
  </si>
  <si>
    <t xml:space="preserve">4) Interest from Attachment 6. </t>
  </si>
  <si>
    <t>5)  Prior Period Adjustment from line 5 is pro rata  to each project, unless the error was project specific.</t>
  </si>
  <si>
    <t>Prior Period Adjustments</t>
  </si>
  <si>
    <t>In Dollars</t>
  </si>
  <si>
    <t>Col. (b) + Col. (c)</t>
  </si>
  <si>
    <t>Attachment 6A</t>
  </si>
  <si>
    <t>Attachment 6B</t>
  </si>
  <si>
    <t>Plant-Related Reserves Amount</t>
  </si>
  <si>
    <t>Labor-Related Reserves Amount</t>
  </si>
  <si>
    <t>Total Reserves</t>
  </si>
  <si>
    <t>Sum Col. 13 &amp; 14
(Note G)</t>
  </si>
  <si>
    <t>True-Up Interest Rate</t>
  </si>
  <si>
    <t>[A]</t>
  </si>
  <si>
    <t>Month (Note A)</t>
  </si>
  <si>
    <t>FERC Monthly Interest Rate</t>
  </si>
  <si>
    <t>December</t>
  </si>
  <si>
    <t xml:space="preserve">Average of lines 1-17 above </t>
  </si>
  <si>
    <t>Note A:</t>
  </si>
  <si>
    <t>(1) The FERC Quarterly Interest Rate in column [A] is the interest applicable to the Month indicated.</t>
  </si>
  <si>
    <t>17 Months</t>
  </si>
  <si>
    <t>Line 18 above</t>
  </si>
  <si>
    <t>Col. C x Col D x Col E</t>
  </si>
  <si>
    <t>21a</t>
  </si>
  <si>
    <t>21b</t>
  </si>
  <si>
    <t>21c</t>
  </si>
  <si>
    <t>63a</t>
  </si>
  <si>
    <t xml:space="preserve">     Less Merger Costs to Achieve</t>
  </si>
  <si>
    <t>68b</t>
  </si>
  <si>
    <t xml:space="preserve">    Less Merger Costs to Achieve</t>
  </si>
  <si>
    <t>(m)</t>
  </si>
  <si>
    <t>Average of the 13 Monthly Balances (except ADIT - see Attachment 1)</t>
  </si>
  <si>
    <t>Average of the 13 Monthly Balances Less Merger Cost to Achieve</t>
  </si>
  <si>
    <t xml:space="preserve">Transmission O&amp;M  </t>
  </si>
  <si>
    <t>Allocation to Trans.</t>
  </si>
  <si>
    <t>Less Merger Cost to Achieve (Attachment 10)</t>
  </si>
  <si>
    <t>Average of the 13 Monthly Balances (Attachment 9A)</t>
  </si>
  <si>
    <t>Jan-Dec (Year 1)</t>
  </si>
  <si>
    <t>Less Revenue Credits (Enter As Negative)</t>
  </si>
  <si>
    <t>21d</t>
  </si>
  <si>
    <t>21e</t>
  </si>
  <si>
    <t>21f</t>
  </si>
  <si>
    <t>21g</t>
  </si>
  <si>
    <t>21h</t>
  </si>
  <si>
    <t>21i</t>
  </si>
  <si>
    <t>21j</t>
  </si>
  <si>
    <t>21k</t>
  </si>
  <si>
    <t>21l</t>
  </si>
  <si>
    <t>21m</t>
  </si>
  <si>
    <t>21n</t>
  </si>
  <si>
    <t>21o</t>
  </si>
  <si>
    <t>21p</t>
  </si>
  <si>
    <t>Account No. 255
Accumulated Deferred Investment Credit</t>
  </si>
  <si>
    <t>p207.104g (See Attachment 9A, line 14, column j)</t>
  </si>
  <si>
    <t>p214 (See Attachment 9, line 30, column c)</t>
  </si>
  <si>
    <t>Attachment 9, line 30, column f</t>
  </si>
  <si>
    <t>p227.6c &amp; 16.c (See Attachment 9, line 30, column e)</t>
  </si>
  <si>
    <t>Attachment 6A, line 4, column j</t>
  </si>
  <si>
    <t>Attachment 6A, Col. G + Col H</t>
  </si>
  <si>
    <t>Attach 9, line 16, column b</t>
  </si>
  <si>
    <t>Intangible</t>
  </si>
  <si>
    <t>General Depr.</t>
  </si>
  <si>
    <t>Intangible Amort.</t>
  </si>
  <si>
    <t>Common Depr.</t>
  </si>
  <si>
    <t>Common Amort.</t>
  </si>
  <si>
    <t>Common Depreciation</t>
  </si>
  <si>
    <t>Common Amortization</t>
  </si>
  <si>
    <t>This Line Intentionally Left Blank</t>
  </si>
  <si>
    <t>Depreciation &amp; Amortization Expense Cost To Achieve</t>
  </si>
  <si>
    <t>General Plant</t>
  </si>
  <si>
    <t>Intangible Plant</t>
  </si>
  <si>
    <t>87a</t>
  </si>
  <si>
    <t>88a</t>
  </si>
  <si>
    <t>Capital Cost To Achieve included in Total Electric Plant in Service</t>
  </si>
  <si>
    <t>6a</t>
  </si>
  <si>
    <t>Attachment 10, line 80, column b</t>
  </si>
  <si>
    <t>(Note A)</t>
  </si>
  <si>
    <t>(Line 8 - 13)</t>
  </si>
  <si>
    <t>(Line 29 - Line 28)</t>
  </si>
  <si>
    <t>(Line 15 / 8)</t>
  </si>
  <si>
    <t>(Line 39 - Line 28)</t>
  </si>
  <si>
    <t>(Line 17 / 14)</t>
  </si>
  <si>
    <t>(Notes A &amp; B)</t>
  </si>
  <si>
    <t>(Line 5)</t>
  </si>
  <si>
    <t>(Line 45)</t>
  </si>
  <si>
    <t>(Note N)</t>
  </si>
  <si>
    <t>(Line 39 + 58)</t>
  </si>
  <si>
    <t>(Note E)</t>
  </si>
  <si>
    <t>(Note D)</t>
  </si>
  <si>
    <t>(Line 74 * 75)</t>
  </si>
  <si>
    <t>(Note G)</t>
  </si>
  <si>
    <t>(Line 77 + 78)</t>
  </si>
  <si>
    <t>(Line 80 + 81)</t>
  </si>
  <si>
    <t>(Line 82 * 83)</t>
  </si>
  <si>
    <t>(Line 66 + 76 + 79 + 84)</t>
  </si>
  <si>
    <t>(Note P)</t>
  </si>
  <si>
    <t>(Line 114)</t>
  </si>
  <si>
    <t>(Sum Lines 104 to 106)</t>
  </si>
  <si>
    <t>(Sum Lines 108 to 112)</t>
  </si>
  <si>
    <t>(Line 107)</t>
  </si>
  <si>
    <t>(Sum Lines 113 to 115)</t>
  </si>
  <si>
    <t>(Line 102 / 113)</t>
  </si>
  <si>
    <t>(Line 103 / 114)</t>
  </si>
  <si>
    <t>(Line 117 * 120)</t>
  </si>
  <si>
    <t>(Line 118 * 121)</t>
  </si>
  <si>
    <t>(Line 119 * 122)</t>
  </si>
  <si>
    <t>(Sum Lines 123 to 125)</t>
  </si>
  <si>
    <t>(Line 59 * 126)</t>
  </si>
  <si>
    <t>(Note I)</t>
  </si>
  <si>
    <t>(Note M)</t>
  </si>
  <si>
    <t>(Note L)</t>
  </si>
  <si>
    <t>(Line 174)</t>
  </si>
  <si>
    <t>100 Basis Point increase in ROE</t>
  </si>
  <si>
    <t>1) From Attachment 6, line 17, col. 13 for the projection for the Rate Year.</t>
  </si>
  <si>
    <t>2) From Attachment 6, line 17, col. 13 for that project based on the actual costs for the Rate Year.</t>
  </si>
  <si>
    <t>9a</t>
  </si>
  <si>
    <t>10a</t>
  </si>
  <si>
    <t>Projected Accumulated Depreciation &amp; Amortization Less Projected Asset Retirement Obligations</t>
  </si>
  <si>
    <t>Attachment 10, line 39, column b</t>
  </si>
  <si>
    <t>Capital Cost To Achieve included in the General and Intangible Plant</t>
  </si>
  <si>
    <t>p219.29c (See Attachment 9A, line 42, column b)</t>
  </si>
  <si>
    <t>p200.21c (See Attachment 9, line 14, column h)</t>
  </si>
  <si>
    <t>p356 (See Attachment 9, line 14, column i)</t>
  </si>
  <si>
    <t>Attachment 9, line 15, column i</t>
  </si>
  <si>
    <t>p356 (See Attachment 9, line 14, column g)</t>
  </si>
  <si>
    <t>11a</t>
  </si>
  <si>
    <t>12a</t>
  </si>
  <si>
    <t>19a</t>
  </si>
  <si>
    <t>Attachment 9, line 15, column b</t>
  </si>
  <si>
    <t>23a</t>
  </si>
  <si>
    <t>Attachment 9, line 15, column c</t>
  </si>
  <si>
    <t>24a</t>
  </si>
  <si>
    <t>Attachment 9, line 15, column d</t>
  </si>
  <si>
    <t>30a</t>
  </si>
  <si>
    <t>30b</t>
  </si>
  <si>
    <t>Transmission Accumulated Depreciation Less Merger Costs to Achieve</t>
  </si>
  <si>
    <t>p219.25.c (See Attachment 9, line 14, column e)</t>
  </si>
  <si>
    <t>Attachment 9, line 15, column e</t>
  </si>
  <si>
    <t>31a</t>
  </si>
  <si>
    <t>p207.58.g (See Attachment 9, line 14, column b)</t>
  </si>
  <si>
    <t>p205.5.g &amp; p207.99.g (See Attachment 9, line 14, column c)</t>
  </si>
  <si>
    <t>p356 (See Attachment 9, line 14, column d)</t>
  </si>
  <si>
    <t>p219.28.c (See attachment 9, line 14, column f)</t>
  </si>
  <si>
    <t>Attachment 9, line 15, column f</t>
  </si>
  <si>
    <t>Attachment 9, line 15, column g</t>
  </si>
  <si>
    <t>Attachment 9, line 15, column h</t>
  </si>
  <si>
    <t>Attachment A Line #s, Descriptions and Notes</t>
  </si>
  <si>
    <t>General  Depreciation</t>
  </si>
  <si>
    <t>p216.43.b (See Attachment 9, line 30, column b)</t>
  </si>
  <si>
    <t>Attachment 10, line 8, column b</t>
  </si>
  <si>
    <t>p336.1d&amp;e (See Attachment 5)</t>
  </si>
  <si>
    <t>p336.11.b  (See Attachment 5)</t>
  </si>
  <si>
    <t>p356 or p336.11d (See Attachment 5)</t>
  </si>
  <si>
    <t>Accumulated Deferred Income Taxes (ADIT)</t>
  </si>
  <si>
    <t>40a</t>
  </si>
  <si>
    <t xml:space="preserve">Account No. 190 (ADIT) </t>
  </si>
  <si>
    <t>40b</t>
  </si>
  <si>
    <t xml:space="preserve">Account No. 281 (ADIT - Accel. Amort) </t>
  </si>
  <si>
    <t>40c</t>
  </si>
  <si>
    <t>40d</t>
  </si>
  <si>
    <t>Account No. 283 (ADIT - Other)</t>
  </si>
  <si>
    <t>Account No. 255 (Accum. Deferred Investment Tax Credits)</t>
  </si>
  <si>
    <t>U</t>
  </si>
  <si>
    <t>to be placed in service in the current calendar year that is not included in the PJM Regional Transmission Plan (RTEP) detailed on Attachments 9 or 9A.</t>
  </si>
  <si>
    <t>Attachment 10, line 1, column x</t>
  </si>
  <si>
    <t>Attachment 10, line 2, column b</t>
  </si>
  <si>
    <t>Attachment 6, line 18, column 12</t>
  </si>
  <si>
    <t xml:space="preserve">Rate Year = </t>
  </si>
  <si>
    <t>Accumulated Deferred Income Taxes (Account No. 190)</t>
  </si>
  <si>
    <t>Days in Period</t>
  </si>
  <si>
    <t>Days 
Per Month</t>
  </si>
  <si>
    <t>Prorated Days
Per Month</t>
  </si>
  <si>
    <t>Total Days
Per Future 
Test Period</t>
  </si>
  <si>
    <t>Projected
 Monthly Activity</t>
  </si>
  <si>
    <t>Beginning Balance - ADIT Not Subject to Proration</t>
  </si>
  <si>
    <t>Beginning Balance - DTA / (DTL)</t>
  </si>
  <si>
    <t>Ending Balance - ADIT Not Subject to Proration</t>
  </si>
  <si>
    <t>Accumulated Deferred Income Taxes - Property (Account No. 282)</t>
  </si>
  <si>
    <t xml:space="preserve">Beginning Balance - ADIT Depreciation Adjustment </t>
  </si>
  <si>
    <t xml:space="preserve">Ending Balance - ADIT Depreciation Adjustment </t>
  </si>
  <si>
    <t xml:space="preserve">Ending Balance - DTA / (DTL) </t>
  </si>
  <si>
    <t>Accumulated Deferred Income Taxes - Other (Account No. 283)</t>
  </si>
  <si>
    <t xml:space="preserve">Notes </t>
  </si>
  <si>
    <t>ADIT (Not Subject to Proration)</t>
  </si>
  <si>
    <t>ADIT-281</t>
  </si>
  <si>
    <t>ADIT-282</t>
  </si>
  <si>
    <t>Subtotal - Transmission ADIT</t>
  </si>
  <si>
    <t>ADIT-190 (Not Subject to Proration)</t>
  </si>
  <si>
    <t>Subtotal: ADIT-190 (Not Subject to Proration)</t>
  </si>
  <si>
    <t>Total: ADIT-190 (Not Subject to Proration)</t>
  </si>
  <si>
    <t>Transmission Allocator</t>
  </si>
  <si>
    <t>Other Allocator</t>
  </si>
  <si>
    <t>ADIT  - Transmission</t>
  </si>
  <si>
    <t>ADIT-190 (Subject to Proration)</t>
  </si>
  <si>
    <t>Subtotal: ADIT-190 (Subject to Proration)</t>
  </si>
  <si>
    <t>Total: ADIT-190 (Subject to Proration)</t>
  </si>
  <si>
    <t>Total - FERC Form 1, Page 234</t>
  </si>
  <si>
    <t>5. Deferred income taxes arise when items are included in taxable income in different periods than they are included in rates, therefore if the item giving rise to the ADIT is not included in the formula, the associated ADIT amount shall be excluded.</t>
  </si>
  <si>
    <t>6. ADIT items subject to the proration under the "normalization" rules will be included in ADIT-190 (Subject to Proration)</t>
  </si>
  <si>
    <t>ADIT- 282 (Not Subject to Proration)</t>
  </si>
  <si>
    <t>Subtotal: ADIT-282 (Not Subject to Proration)</t>
  </si>
  <si>
    <t>Total: ADIT-282 (Not Subject to Proration)</t>
  </si>
  <si>
    <t>ADIT-282 (Subject to Proration)</t>
  </si>
  <si>
    <t>Subtotal: ADIT-282 (Subject to Proration)</t>
  </si>
  <si>
    <t xml:space="preserve">ADIT-282 </t>
  </si>
  <si>
    <t>ADIT-282 (Not Subject to Proration)</t>
  </si>
  <si>
    <t>Total - Pg. 277  (Form 1-F filer:  see note 7, below)</t>
  </si>
  <si>
    <t>6. ADIT items subject to the proration under the "normalization" rules will be included in ADIT-282 (Subject to Proration)</t>
  </si>
  <si>
    <t>7.  Re:  Form 1-F filer:  Sum of subtotals for Accounts 282 and 283 should tie to Form No. 1-F, p.113.57.c</t>
  </si>
  <si>
    <t>ADIT- 283 (Not Subject to Proration)</t>
  </si>
  <si>
    <t>Subtotal: ADIT-283 (Not Subject to Proration)</t>
  </si>
  <si>
    <t>Total: ADIT-283 (Not Subject to Proration)</t>
  </si>
  <si>
    <t>ADIT-283 (Subject to Proration)</t>
  </si>
  <si>
    <t>Total: ADIT-283 (Subject to Proration)</t>
  </si>
  <si>
    <t>6. ADIT items subject to the proration under the "normalization" rules will be included in ADIT-283 (Subject to Proration)</t>
  </si>
  <si>
    <t xml:space="preserve">Allocation (Plant Allocator) </t>
  </si>
  <si>
    <t xml:space="preserve">Allocation (Labor Allocator) </t>
  </si>
  <si>
    <t xml:space="preserve">207.57.g.  Projected monthly balances that are the amounts expected to be included in 207.57.g for end of year and records for other months </t>
  </si>
  <si>
    <t>Col. (b) - Col. (f)</t>
  </si>
  <si>
    <t>Col. (c) - Col. (g)</t>
  </si>
  <si>
    <t>Col. (d) - Col. (h)</t>
  </si>
  <si>
    <t>Col. (e) - Col. (i)</t>
  </si>
  <si>
    <t>219.25.c Projected monthly balances that are the amounts expected to be included in 219.25.c for end of year and records for other months</t>
  </si>
  <si>
    <t xml:space="preserve">219.29.c Projected monthly balances that are the amounts expected to be included in 219.29.c for end of year and records for other months </t>
  </si>
  <si>
    <t>219.28c for end of year, records for other months</t>
  </si>
  <si>
    <t>200.21c for end of year, records for other months</t>
  </si>
  <si>
    <t>Col. (b) - Col. (h)</t>
  </si>
  <si>
    <t>Col. (c) - Col. (i)</t>
  </si>
  <si>
    <t>Col. (d) - Col. (j)</t>
  </si>
  <si>
    <t>Col. (e) - Col. (k)</t>
  </si>
  <si>
    <t>Col. (g) - Col. (m)</t>
  </si>
  <si>
    <t>Col. (f) - Col. (l)</t>
  </si>
  <si>
    <t xml:space="preserve">p207.104.g. Projected monthly balances that are the amounts expected to be included in 207.104.g for end of year and records for other months </t>
  </si>
  <si>
    <t>207.57.g. + 207.74.g. + 207.83.g. + 207.98.g.  Projected monthly balances that are the amounts expected to be included in 207.57.g. + 207.74.g. + 207.83.g. + 207.98.g.  for end of year and records for other months</t>
  </si>
  <si>
    <t>Col. (b) - Col. (e)</t>
  </si>
  <si>
    <t>Col. (c) - Col. (f) - Col. (h)</t>
  </si>
  <si>
    <t>Col. (d) - Col. (g) - Col. (i)</t>
  </si>
  <si>
    <t>214 for end of year, records for other months</t>
  </si>
  <si>
    <t>p266.h (See Attachment 1B)</t>
  </si>
  <si>
    <t>p207.104g (See Attachment 9A, column b)</t>
  </si>
  <si>
    <t>p200.21c (See Attachment 9, column h)</t>
  </si>
  <si>
    <t>p356 (See Attachment 9, column i)</t>
  </si>
  <si>
    <t>p356 (See Attachment 9, column g)</t>
  </si>
  <si>
    <t>p356 (See Attachment 9, column d)</t>
  </si>
  <si>
    <t>p227.6c &amp; 16.c (See Attachment 9, column e)</t>
  </si>
  <si>
    <t>p214 (See Attachment 9, column c)</t>
  </si>
  <si>
    <t>p207.58.g (See Attachment 9, column b)</t>
  </si>
  <si>
    <t>p219.25.c (See Attachment 9, column e)</t>
  </si>
  <si>
    <t xml:space="preserve">Column L applies when (1) Column J is under-projected AND (2) actual monthly and projected monthly activity are either both increases or decreases.  Enter the amount from Column J.  In other situations, enter zero.                                                                                                                 </t>
  </si>
  <si>
    <t xml:space="preserve">Column K preserves proration when actual monthly and projected monthly activity are either both increases or decreases.  Specifically, if Column J is over-projected, enter Column G x [Column I/Column F].  If Column J is under-projected, enter the amount from Column G and complete Column L).  In other situations, enter zero.                                                                </t>
  </si>
  <si>
    <t xml:space="preserve">Column J is the difference between projected monthly and actual monthly activity (Column I minus Column F).  Specifically, if projected and actual activity are both positive, a negative in Column J represents over-projection (amount of projected activity that did not occur) and a positive in Column J represents under-projection (excess of actual activity over projected activity). If projected and actual activity are both negative, a negative in Column J represents under-projection (excess of actual activity over projected activity) and a positive in Column J represents over-projection (amount of projected activity that did not occur).                                                                                                             </t>
  </si>
  <si>
    <t>The balances in Accounts 190, 281, 282 and 283 are adjusted in accordance with Treasury regulation Section 1.167(l)-1(h)(6) and averaged in accordance with IRC Section 168(i)(9)(B) in the calculations of rate base in the projected revenue requirement and in the true-up adjustment.  Differences attributable to over-projection of ADIT in the projected revenue requirement will result in a proportionate reversal of the projected prorated ADIT activity in the true-up adjustment to the extent of the over-projection.  Differences attributable to under-projection of ADIT in the projected revenue requirement will result in an adjustment to the projected prorated ADIT activity by 50 percent of the difference between the projected monthly activity and the actual monthly activity.  However, when projected monthly ADIT activity is an increase and actual monthly ADIT activity is a decrease, 50 percent of the actual monthly ADIT activity will be used.  Likewise, when projected monthly ADIT activity is a decrease and actual monthly ADIT activity is an increase, 50 percent of actual monthly ADIT activity will be used.  This section is used to calculate ADIT activity in the true-up adjustment only.</t>
  </si>
  <si>
    <t>The computations on this workpaper apply the proration rules of Reg. Sec. 1.167(l)-1(h)(6) to the annual activity of accumulated deferred income taxes subject to the normalization requirements .  Activity related to the portions of the account balances not subject to the proration requirement are averaged instead of prorated.  For accumulated deferred income taxes subject to the normalization requirements, activity for months prior to the future portion of the test period is averaged rather than prorated.  This section is used to prorate the projected ADIT balance.</t>
  </si>
  <si>
    <t xml:space="preserve">Prorated ADIT </t>
  </si>
  <si>
    <t>Average Balance as adjusted (non-prorated)</t>
  </si>
  <si>
    <t>Estimated Ending Balance - ADIT Not Subject to Proration</t>
  </si>
  <si>
    <t xml:space="preserve">ADIT Subject to Proration </t>
  </si>
  <si>
    <t>Actual Monthly
Activity</t>
  </si>
  <si>
    <t>Total Days
in Future 
Test Period</t>
  </si>
  <si>
    <t>Remaining Days
Per Month</t>
  </si>
  <si>
    <t>ADIT-283 (Not Subject to Proration)</t>
  </si>
  <si>
    <t>Subtotal: ADIT-283 (Subject to Proration)</t>
  </si>
  <si>
    <t>Attachment 10, line 9, column b</t>
  </si>
  <si>
    <t>TO calculates Reconciliation Revenues for Year 1 (e.g. 2018) by populating template with Year 1 actuals.</t>
  </si>
  <si>
    <t>TO calculates NITS revenues, net of true-ups, received in calendar Year 1 (e.g., 2018)</t>
  </si>
  <si>
    <t>Plant Related Exclusions - Cost Support</t>
  </si>
  <si>
    <t>Attachment A Line #s, Descriptions, Notes, Form 1 Pages #s and Instructions</t>
  </si>
  <si>
    <t>Form 1 Amounts</t>
  </si>
  <si>
    <t>Capital Leases</t>
  </si>
  <si>
    <t>p207.104g</t>
  </si>
  <si>
    <t>p219.29c</t>
  </si>
  <si>
    <t>p200.21c</t>
  </si>
  <si>
    <t>p207.58.g</t>
  </si>
  <si>
    <t>p205.5.g &amp; p207.99.g</t>
  </si>
  <si>
    <t xml:space="preserve">Accumulated General Depreciation </t>
  </si>
  <si>
    <t>p219.28c</t>
  </si>
  <si>
    <t>p321.112.b</t>
  </si>
  <si>
    <t>Rents</t>
  </si>
  <si>
    <t>Property Insurance</t>
  </si>
  <si>
    <t xml:space="preserve">Expense Related Exclusions - Cost Support </t>
  </si>
  <si>
    <t>Total 
Form 1 Amount</t>
  </si>
  <si>
    <t>State Approved Distribution Reg Asset Amortization</t>
  </si>
  <si>
    <t>Membership Dues in 923
current rate year</t>
  </si>
  <si>
    <t>Total Amount After Exclusion</t>
  </si>
  <si>
    <t>Total: p.323.197.b</t>
  </si>
  <si>
    <t>Other Income Tax Adjustment</t>
  </si>
  <si>
    <t>136a</t>
  </si>
  <si>
    <t>136b</t>
  </si>
  <si>
    <t>136c</t>
  </si>
  <si>
    <t>Transmission Related Account Reserves</t>
  </si>
  <si>
    <t>Total Balance Transmission Related Account Reserves</t>
  </si>
  <si>
    <t>Attachment 11A, line 27, column c</t>
  </si>
  <si>
    <t>Attachment 11B, line 15, column a</t>
  </si>
  <si>
    <t>(Note X)</t>
  </si>
  <si>
    <t>V</t>
  </si>
  <si>
    <t>W</t>
  </si>
  <si>
    <t>X</t>
  </si>
  <si>
    <t>Total Amount</t>
  </si>
  <si>
    <t>Allocation Factor</t>
  </si>
  <si>
    <t>Allocation %</t>
  </si>
  <si>
    <t>Total Amount Included In Rates</t>
  </si>
  <si>
    <t>Wages and Salaries</t>
  </si>
  <si>
    <t>Attachment 5b - EBSC Allocations of Costs to Affiliate</t>
  </si>
  <si>
    <t>BGE</t>
  </si>
  <si>
    <t>ComEd</t>
  </si>
  <si>
    <t>PECO</t>
  </si>
  <si>
    <t xml:space="preserve">End of Year December </t>
  </si>
  <si>
    <t>p.111, l.57</t>
  </si>
  <si>
    <t>Total Monthly Balance Included in Rates</t>
  </si>
  <si>
    <t xml:space="preserve">  Attachment 9, line 17-29, column f</t>
  </si>
  <si>
    <t>Attachment A Line #s, Descriptions, Notes</t>
  </si>
  <si>
    <t>Current and Long-Term Portions recorded in FERC Accounts (242, 232, 253, 228.1, 228.2, 228.3, &amp; 228.4) and the accrued portions of below items that have not yet been transferred to trusts, escrow accounts or restricted accounts, but are still in general accounts as of year-end and therefore available to Company.</t>
  </si>
  <si>
    <t>13 Month Averages</t>
  </si>
  <si>
    <t>Amount Allocated</t>
  </si>
  <si>
    <t>100% Transmission</t>
  </si>
  <si>
    <t>Transmission Related Account Reserves Monthly Balance</t>
  </si>
  <si>
    <t xml:space="preserve"> Note:  The Formula Rate shall include a credit to rate base for all unfunded reserves (funds collected from customers that (1) have not been set aside in a trust, escrow or restricted account; (2) whose balance are collected from customers through cost accruals to accounts that are recovered under the Formula Rate; and (3) exclude the portion of any balance offset by a balance sheet account).  Each unfunded reserve will be included on lines above.  The allocators in Col. (g) and Col. (m) will be the same allocators used in the formula for the cost accruals to the account that is recovered under the Formula Rate.  Since reserves can be created by an offsetting balance sheet account, rather than through cost accruals, the amount to be deducted from rate base should exclude the portion offset by another balance sheet account.</t>
  </si>
  <si>
    <t>Attachment 11A - O&amp;M Workpaper</t>
  </si>
  <si>
    <t>321.83.b to 321.112.b</t>
  </si>
  <si>
    <t>Non-Recoverable</t>
  </si>
  <si>
    <t>Directly Assigned</t>
  </si>
  <si>
    <t>Operation, Supervision &amp; Engineering</t>
  </si>
  <si>
    <t>Load Dispatch-Reliability</t>
  </si>
  <si>
    <t>Load Dispatch-Monitor &amp; Oper Tran Sys</t>
  </si>
  <si>
    <t>Load Dispatch-Trans Svc &amp; Scheduling</t>
  </si>
  <si>
    <t>Scheduling, Sys Control &amp; Dispatch Svc</t>
  </si>
  <si>
    <t>Reliability Planning &amp; Standards Devel</t>
  </si>
  <si>
    <t>Transmission Service Studies</t>
  </si>
  <si>
    <t>Generation Interconnection Studies</t>
  </si>
  <si>
    <t>Reliability Planning &amp; Standard Devel</t>
  </si>
  <si>
    <t>Station Expenses</t>
  </si>
  <si>
    <t>Overhead Line Expenses</t>
  </si>
  <si>
    <t>Underground Line Expenses</t>
  </si>
  <si>
    <t>Transmission of Electricity by Others</t>
  </si>
  <si>
    <t>Miscellaneous Transmission Expenses</t>
  </si>
  <si>
    <t>Maintenance, Supervision &amp; Engineering</t>
  </si>
  <si>
    <t>Maintenance of Structures</t>
  </si>
  <si>
    <t>Maintenance of Computer Hardware</t>
  </si>
  <si>
    <t>Maintenance of Computer Software</t>
  </si>
  <si>
    <t>Maintenance of Communication Equipment</t>
  </si>
  <si>
    <t>Maintenance of Misc Regional Transmission Plant</t>
  </si>
  <si>
    <t>Maintenance of Station Equipment</t>
  </si>
  <si>
    <t>Maintenance of Overhead Lines</t>
  </si>
  <si>
    <t>Maintenance of Underground Lines</t>
  </si>
  <si>
    <t>Maintenance of Misc Transmission Plant</t>
  </si>
  <si>
    <t xml:space="preserve"> Transmission O&amp;M</t>
  </si>
  <si>
    <t>Attachment 11B - A&amp;G Workpaper</t>
  </si>
  <si>
    <t>323.181.b to 323.196.b</t>
  </si>
  <si>
    <t>S&amp;W Allocation</t>
  </si>
  <si>
    <t>Administrative and General Salaries</t>
  </si>
  <si>
    <t>Office Supplies and Expenses</t>
  </si>
  <si>
    <t>Administrative Expenses Transferred-Credit</t>
  </si>
  <si>
    <t>Outside Service Employed</t>
  </si>
  <si>
    <t>Injuries and Damages</t>
  </si>
  <si>
    <t xml:space="preserve">Employee Pensions and Benefits </t>
  </si>
  <si>
    <t>Franchise Requirements</t>
  </si>
  <si>
    <t>Regulatory Commission Expenses</t>
  </si>
  <si>
    <t>Duplicate Charges-Credit</t>
  </si>
  <si>
    <t>General Advertising Expenses</t>
  </si>
  <si>
    <t>Miscellaneous General Expenses</t>
  </si>
  <si>
    <t>Maintenance of General Plant</t>
  </si>
  <si>
    <t>Administrative &amp; General - Total (Sum of lines 1-14)</t>
  </si>
  <si>
    <t>Attachment 12 - Depreciation Rates</t>
  </si>
  <si>
    <t>(C)</t>
  </si>
  <si>
    <t>Applied</t>
  </si>
  <si>
    <t>Number</t>
  </si>
  <si>
    <t>Plant Type</t>
  </si>
  <si>
    <t>Depreciation Rate</t>
  </si>
  <si>
    <t>Electric Transmission</t>
  </si>
  <si>
    <t>Land and Land Rights</t>
  </si>
  <si>
    <t>Structures and Improvements</t>
  </si>
  <si>
    <t>Station Equipment</t>
  </si>
  <si>
    <t>Towers and Fixtures</t>
  </si>
  <si>
    <t>Poles and Fixtures</t>
  </si>
  <si>
    <t>Overhead Conductors and Devices</t>
  </si>
  <si>
    <t>Underground Conduit</t>
  </si>
  <si>
    <t>Underground Conductors and Devices</t>
  </si>
  <si>
    <t>Roads and Trails</t>
  </si>
  <si>
    <t>Electric General</t>
  </si>
  <si>
    <t>Office Furniture and Equipment</t>
  </si>
  <si>
    <t>Stores Equipment</t>
  </si>
  <si>
    <t>Tools, Shop, Garage Equipment</t>
  </si>
  <si>
    <t xml:space="preserve">Laboratory Equipment </t>
  </si>
  <si>
    <t>Power Operated Equipment</t>
  </si>
  <si>
    <t>Communication Equipment</t>
  </si>
  <si>
    <t>Miscellaneous Equipment</t>
  </si>
  <si>
    <t>Electric Intangible</t>
  </si>
  <si>
    <t>Franchises and Consents</t>
  </si>
  <si>
    <t>Miscellaneous Intangible Plant</t>
  </si>
  <si>
    <t>3-year plant</t>
  </si>
  <si>
    <t>4-year plant</t>
  </si>
  <si>
    <t>5-year plant</t>
  </si>
  <si>
    <t>7-year plant</t>
  </si>
  <si>
    <t>10-year plant</t>
  </si>
  <si>
    <t>12-year plant</t>
  </si>
  <si>
    <t>15-year plant</t>
  </si>
  <si>
    <t>(Note Y)</t>
  </si>
  <si>
    <t>p227.8c + p227.5c (See Attachment 9, line 30, column d)</t>
  </si>
  <si>
    <t>106a</t>
  </si>
  <si>
    <t xml:space="preserve">    Less Account 219</t>
  </si>
  <si>
    <t>p112.15c</t>
  </si>
  <si>
    <t>(Sum Lines 104 to 106a)</t>
  </si>
  <si>
    <t>(Note Q)</t>
  </si>
  <si>
    <t>Y</t>
  </si>
  <si>
    <t>Miscellaneous Credits (Attachment 5)</t>
  </si>
  <si>
    <t>Miscellaneous Revenue Credits</t>
  </si>
  <si>
    <t xml:space="preserve"> Attachment 3 - Revenue Credit line 11a</t>
  </si>
  <si>
    <t>Recovery of regulatory asset or any associated amortization expenses is limited to any regulatory assets authorized by FERC.</t>
  </si>
  <si>
    <t>In the true-up calculation, actual monthly balance records are used.</t>
  </si>
  <si>
    <t>Various</t>
  </si>
  <si>
    <t>2-year plant</t>
  </si>
  <si>
    <t xml:space="preserve">Note: </t>
  </si>
  <si>
    <t>Depreciation and amortization rates as approved by FERC in Docket #</t>
  </si>
  <si>
    <t xml:space="preserve">    Less Accumulated Depreciation Associated with Facilities with Outstanding Network Credits (Enter as negative)</t>
  </si>
  <si>
    <t>Wages &amp; Salary</t>
  </si>
  <si>
    <t>68c</t>
  </si>
  <si>
    <t xml:space="preserve">    Less Other</t>
  </si>
  <si>
    <t>Account No. 282 (ADIT - Other Property)</t>
  </si>
  <si>
    <t>40e</t>
  </si>
  <si>
    <t>40f</t>
  </si>
  <si>
    <t>41a</t>
  </si>
  <si>
    <t xml:space="preserve">Unamortized Deficient / (Excess) ADIT - Federal </t>
  </si>
  <si>
    <t>41b</t>
  </si>
  <si>
    <t>Unamortized Deficient / (Excess) ADIT - State</t>
  </si>
  <si>
    <t xml:space="preserve">Unamortized Deficient / (Excess) ADIT Allocated to Transmission </t>
  </si>
  <si>
    <t>Adjusted Accumulated Deferred Income Taxes Allocated To Transmission</t>
  </si>
  <si>
    <t>(Note AA)</t>
  </si>
  <si>
    <t>(Note Z)</t>
  </si>
  <si>
    <t>Attachment 1B - ADIT EOY, Line 7</t>
  </si>
  <si>
    <t>132a</t>
  </si>
  <si>
    <t>132b</t>
  </si>
  <si>
    <t xml:space="preserve">Tax Gross-Up Factor </t>
  </si>
  <si>
    <t>1*1/(1-T)</t>
  </si>
  <si>
    <t>Attachment 1B - ADIT EOY</t>
  </si>
  <si>
    <t xml:space="preserve">Investment Tax Credit Amortization </t>
  </si>
  <si>
    <t>Tax Adjustment for AFUDC Equity Component of Transmission Depreciation Expense</t>
  </si>
  <si>
    <t>Amortization Deficient / (Excess) Deferred Taxes (Federal) - Transmission Component</t>
  </si>
  <si>
    <t>136d</t>
  </si>
  <si>
    <t>Amortization Deficient / (Excess) Deferred Taxes (State) - Transmission Component</t>
  </si>
  <si>
    <t>136e</t>
  </si>
  <si>
    <t>Amortization of Other Flow-Through Items - Transmission Component</t>
  </si>
  <si>
    <t>136f</t>
  </si>
  <si>
    <t>Other Income Tax Adjustments - Expense / (Benefit)</t>
  </si>
  <si>
    <t>136g</t>
  </si>
  <si>
    <t>See Attachment 5 - Cost Support, section entitled "Other Income Tax Adjustment" for additional information.</t>
  </si>
  <si>
    <t xml:space="preserve">The Accumulated Deferred Income Tax (ADIT) balances in Accounts 190, 281, 282, and 283 are measured using the enacted tax rate that is expected to apply when the underlying temporary differences are expected to be settled or realized. To preserve rate base neutrality, theses balances appropriately exclude ADIT amounts associated with income tax related regulatory assets and liabilities.  The balances in Accounts 190, 281, 282 and 283 are adjusted in accordance with Treasury regulation Section 1.167(l)-1(h)(6) and averaged in accordance with IRC Section 168(i)(9)(B) in the calculations of rate base in the projected revenue requirement and in the true-up adjustment.  Differences attributable to over-projection of ADIT in the projected revenue requirement will result in a proportionate reversal of the projected prorated ADIT activity in the true-up adjustment to the extent of the over-projection.  Differences attributable to under-projection of ADIT in the projected revenue requirement will result in an adjustment to the projected prorated ADIT activity by 50 percent of the difference between the projected monthly activity and the actual monthly activity.  However, when projected monthly ADIT activity is an increase and actual monthly ADIT activity is a decrease, 50 percent of the actual monthly ADIT activity will be used.  Likewise, when projected monthly ADIT activity is a decrease and actual monthly ADIT activity is an increase, 50 percent of actual monthly ADIT activity will be used.  For the Annual Update (Projected) filing, see Attachment 1A - ADIT Summary, Column  H for inputs.  For the Annual Update (True-Up) filing, See Attachment 1A - ADIT Summary, Column M for inputs. </t>
  </si>
  <si>
    <t xml:space="preserve">These balances represent the unamortized federal and state deficient / (excess) deferred income taxes.  To preserve rate base neutrality and consistent with the exclusion of ADIT amounts associated with income tax-related regulatory assets and liabilities as described in Note V, regulatory assets and liabilities for deficient and excess ADIT are reflected without tax gross-up.    For the Annual Update (Projected) filing, see Attachment 1D - ADIT Rate Base Adjustment, Column C for inputs.  For the Annual Update (True-Up) filing, See Attachment 1D - ADIT Rate Base Adjustment, Column F for inputs. </t>
  </si>
  <si>
    <t>Z</t>
  </si>
  <si>
    <t>AA</t>
  </si>
  <si>
    <t>Gross Plant In Service</t>
  </si>
  <si>
    <t>Accumulated Amortization</t>
  </si>
  <si>
    <t>Net Plant In Service</t>
  </si>
  <si>
    <t>Affiliate Credits</t>
  </si>
  <si>
    <t>Investment Tax Credit Amortization</t>
  </si>
  <si>
    <t>Tax Gross-Up Factor</t>
  </si>
  <si>
    <t>Excluded</t>
  </si>
  <si>
    <t>Description</t>
  </si>
  <si>
    <t>Depreciation &amp; Amortization - Cost Support</t>
  </si>
  <si>
    <t>Amounts</t>
  </si>
  <si>
    <t>True-Up Revenue Requirement Worksheet</t>
  </si>
  <si>
    <t>All True-Up Items</t>
  </si>
  <si>
    <t>PJM Project Number</t>
  </si>
  <si>
    <t>True-Up</t>
  </si>
  <si>
    <t>Asset Retirement Obligations</t>
  </si>
  <si>
    <t>Gross Plant in Service Less Projected Asset Retirement Obligations</t>
  </si>
  <si>
    <t>Accumulated Depreciation &amp; Amortization</t>
  </si>
  <si>
    <t>Prior Period Adjustment is the amount of an adjustment to correct an error in a prior period.  The adjustment will include a gross-up for income tax purposes, as appropriate. The FERC Refund interest rate specified in CFR 35.19(a) for the period up to the date the projected rates that are subject to True Up here went into effect.</t>
  </si>
  <si>
    <t>21q</t>
  </si>
  <si>
    <t>Other Income Tax Adjustments</t>
  </si>
  <si>
    <t>Tax Rate from</t>
  </si>
  <si>
    <t>Component Descriptions</t>
  </si>
  <si>
    <t>Instruction References</t>
  </si>
  <si>
    <t>Expense Amount</t>
  </si>
  <si>
    <t>Instr. 1, 2, 3 below</t>
  </si>
  <si>
    <t>=</t>
  </si>
  <si>
    <t>Instr. 4 below</t>
  </si>
  <si>
    <t>Instr. 5 below</t>
  </si>
  <si>
    <t>Total Other Income Tax Adjustments - Expense / (Benefit)</t>
  </si>
  <si>
    <t xml:space="preserve">Instr. 6 below </t>
  </si>
  <si>
    <t>Instr. #s</t>
  </si>
  <si>
    <t>Instructions</t>
  </si>
  <si>
    <t>Inst. 1</t>
  </si>
  <si>
    <t>Inst. 2</t>
  </si>
  <si>
    <t>Capital Recovery Rate is the book depreciation rate applicable to the underlying plant assets.</t>
  </si>
  <si>
    <t>Inst. 3</t>
  </si>
  <si>
    <t>"AFUDC-Equity" category reflects the nondeductible component of depreciation expense related to the capitalized equity portion of Allowance for Funds Used During Construction (AFUDC).</t>
  </si>
  <si>
    <t>Inst. 4</t>
  </si>
  <si>
    <t>Upon enactment of changes in tax law, accumulated deferred income taxes are re-measured and adjusted in the Company's books of account, resulting in deficient or (excess) accumulated deferred income taxes (ADIT).  Such deficient or (excess) ADIT attributed to the transmission function will be based upon tax records and calculated in the calendar year in which the deficient or (excess) amount was measured and recorded for financial reporting purposes.  See Attachment 1E - ADIT Amortization, Column F, Line 50 and Line 193 for additional information and support for the current year amortization. The current year amortization of deficient and (excess) ADIT is recorded in FERC Accounts 410.1 and 411.1.</t>
  </si>
  <si>
    <t>Inst. 5</t>
  </si>
  <si>
    <t>Other Flow-Through Items - In the past regulatory agencies required certain federal and state income tax savings resulting from temporary differences between the amount of taxes computed for ratemaking purposes and taxes on the amount of actual current federal income tax liability to be immediately "flowed through" rates for certain assets.  The "flow-through" savings were accounted for in deferred tax balances, based on the expectation and understanding that while tax savings would be immediately flowed through to ratepayers, the flow-through expense incurred when the temporary differences reverse would be recovered from ratepayers.  The "Amortization of Other Flow-Through Items" represents the transmission portion of tax expense relating to the reversal of these temporary differences.  The Other Flow-Through balance as of September 30, 2018 will reverse beginning October 1, 2018 based on the prescribed periods.</t>
  </si>
  <si>
    <t>Inst. 6</t>
  </si>
  <si>
    <t xml:space="preserve">Negative amounts (i.e. tax benefits) reduce recoverable tax expense and positive amounts (i.e. tax expense) increase recoverable tax expense. </t>
  </si>
  <si>
    <t>Transmission Expenses - Total (Sum of lines 1-25)</t>
  </si>
  <si>
    <t>21r</t>
  </si>
  <si>
    <t>21s</t>
  </si>
  <si>
    <t>21t</t>
  </si>
  <si>
    <t>Accumulated Deferred Income Taxes (ADIT) - Transmission Allocated</t>
  </si>
  <si>
    <t>Attachment 1A - ADIT Summary</t>
  </si>
  <si>
    <r>
      <t>Projection - Proration of Deferred Tax Activity</t>
    </r>
    <r>
      <rPr>
        <sz val="10"/>
        <color rgb="FF0070C0"/>
        <rFont val="Arial"/>
        <family val="2"/>
      </rPr>
      <t xml:space="preserve"> (Note A)</t>
    </r>
  </si>
  <si>
    <r>
      <t xml:space="preserve">Actual  - Proration of Deferred Tax Activity </t>
    </r>
    <r>
      <rPr>
        <sz val="10"/>
        <color rgb="FF0070C0"/>
        <rFont val="Arial"/>
        <family val="2"/>
      </rPr>
      <t>(Note B)</t>
    </r>
  </si>
  <si>
    <t xml:space="preserve">(C) </t>
  </si>
  <si>
    <t>(D)</t>
  </si>
  <si>
    <t xml:space="preserve">(E) </t>
  </si>
  <si>
    <t>(F)</t>
  </si>
  <si>
    <t>(G)</t>
  </si>
  <si>
    <t>(H)</t>
  </si>
  <si>
    <t>(I)</t>
  </si>
  <si>
    <t>(J)</t>
  </si>
  <si>
    <t>(K)</t>
  </si>
  <si>
    <t>(L)</t>
  </si>
  <si>
    <t>(M)</t>
  </si>
  <si>
    <t xml:space="preserve">Line </t>
  </si>
  <si>
    <t>Proration Amount 
(Column C / Column D)</t>
  </si>
  <si>
    <t>Prorated Projected 
Monthly Activity 
(Column E x Column F)</t>
  </si>
  <si>
    <t>Prorated 
Projected Balance 
(Col. G Plus Col. H, Preceding Balance)</t>
  </si>
  <si>
    <r>
      <t xml:space="preserve">Difference
Projected vs. Actual
</t>
    </r>
    <r>
      <rPr>
        <sz val="10"/>
        <color rgb="FF0070C0"/>
        <rFont val="Arial"/>
        <family val="2"/>
      </rPr>
      <t>(Note C)</t>
    </r>
  </si>
  <si>
    <r>
      <t xml:space="preserve">Preserve Proration 
(Actual vs Projected)
</t>
    </r>
    <r>
      <rPr>
        <sz val="10"/>
        <color rgb="FF0070C0"/>
        <rFont val="Arial"/>
        <family val="2"/>
      </rPr>
      <t>(Note D)</t>
    </r>
  </si>
  <si>
    <r>
      <t xml:space="preserve">Preserve Proration 
(Actual vs Projected)
</t>
    </r>
    <r>
      <rPr>
        <sz val="10"/>
        <color rgb="FF0070C0"/>
        <rFont val="Arial"/>
        <family val="2"/>
      </rPr>
      <t>(Note E)</t>
    </r>
  </si>
  <si>
    <t>Preserved Prorated
Actual Balance 
(Col. K + Col. L + Col. M, Preceding Balance)</t>
  </si>
  <si>
    <t>Accumulated Deferred Income Taxes - Accelerated Amortization (Account No. 281)</t>
  </si>
  <si>
    <t>Accumulated Deferred Investment Tax Credits (Account No. 255)</t>
  </si>
  <si>
    <r>
      <t>Projection - Proration of Deferred ITC Activity</t>
    </r>
    <r>
      <rPr>
        <sz val="10"/>
        <color rgb="FF0070C0"/>
        <rFont val="Arial"/>
        <family val="2"/>
      </rPr>
      <t xml:space="preserve"> (Note A)</t>
    </r>
  </si>
  <si>
    <r>
      <t xml:space="preserve">Actual  - Proration of Deferred ITC Activity </t>
    </r>
    <r>
      <rPr>
        <sz val="10"/>
        <color rgb="FF0070C0"/>
        <rFont val="Arial"/>
        <family val="2"/>
      </rPr>
      <t>(Note B)</t>
    </r>
  </si>
  <si>
    <t xml:space="preserve">DITC Subject to Proration </t>
  </si>
  <si>
    <t>Beginning Balance - DITC Not Subject to Proration</t>
  </si>
  <si>
    <t xml:space="preserve">Beginning Balance - DITC Adjustment </t>
  </si>
  <si>
    <t>Beginning Balance - DITC</t>
  </si>
  <si>
    <t>Estimated Ending Balance - DITC Not Subject to Proration</t>
  </si>
  <si>
    <t xml:space="preserve">Ending Balance - DITC Adjustment </t>
  </si>
  <si>
    <t xml:space="preserve">Ending Balance - DITC  </t>
  </si>
  <si>
    <t>Prorated DITC</t>
  </si>
  <si>
    <t>1. For purposes of calculating transmission allocated projected activity, use Columns (F), (G), and (H) and set the "Rate Year" below to "Projected Activity".  For purposes of calculating the "True-Up" adjustment, use Columns (I), (J), (K), (L), and (M) and set the "Rate Year" below to "True-Up Adjustment".</t>
  </si>
  <si>
    <t>Rate Year</t>
  </si>
  <si>
    <t xml:space="preserve">2. For the Annual Update (Projected) filing, see Attachment 1A - ADIT Summary, Column  H for inputs.  For the Annual Update (True-Up) filing, See Attachment 1A - ADIT Summary, Column M for inputs. </t>
  </si>
  <si>
    <t>Attachment 1B - ADIT Worksheet - End of Year</t>
  </si>
  <si>
    <t>Gas, Production,</t>
  </si>
  <si>
    <t xml:space="preserve">Distribution, or </t>
  </si>
  <si>
    <t>Other Related</t>
  </si>
  <si>
    <t xml:space="preserve">Description </t>
  </si>
  <si>
    <t>ADIT (Reacquired Debt)</t>
  </si>
  <si>
    <t>In filling out this attachment, a full and complete description of each item and justification for the allocation to Columns B - F and each separate ADIT item will be listed, dissimilar items with amounts exceeding $100,000 will be listed separately.</t>
  </si>
  <si>
    <t xml:space="preserve">ADIT-190 </t>
  </si>
  <si>
    <t>1.  ADIT items related only to Non-Electric Operations (e.g., Gas, Water, Sewer), Production or Distribution Only are directly assigned to Column C</t>
  </si>
  <si>
    <t>ADIT- 283 (Subject to Proration)</t>
  </si>
  <si>
    <t>ADITC-255 (Unamortized Investment Tax Credits)</t>
  </si>
  <si>
    <t>Subtotal: ADIT-255 (Form  No. 1 p. 266 &amp; 267)</t>
  </si>
  <si>
    <t>Total: ADIT-255</t>
  </si>
  <si>
    <t>Subtotal: (Form  No. 1 p. 266 &amp; 267)</t>
  </si>
  <si>
    <t xml:space="preserve">Investment Tax Credit Amortization - Transmission </t>
  </si>
  <si>
    <t>Attachment 1C - ADIT Worksheet - Beginning of Year</t>
  </si>
  <si>
    <t>ADITC-255  (Unamortized Investment Tax Credits)</t>
  </si>
  <si>
    <t xml:space="preserve">ADITC-255 </t>
  </si>
  <si>
    <t>Deficient / (Excess) Accumulated Deferred Income Taxes - Transmission Allocated</t>
  </si>
  <si>
    <t>Attachment 1D - ADIT Rate Base Adjustment</t>
  </si>
  <si>
    <t>Federal Deficient / (Excess) Deferred Income Taxes</t>
  </si>
  <si>
    <t>Deficient / (Excess) Accumulated Deferred Income Taxes (Account No. 190)</t>
  </si>
  <si>
    <r>
      <t>Projection - Proration of Deficient / (Excess) ADIT Activity</t>
    </r>
    <r>
      <rPr>
        <sz val="10"/>
        <color rgb="FF0070C0"/>
        <rFont val="Arial"/>
        <family val="2"/>
      </rPr>
      <t xml:space="preserve"> (Note A)</t>
    </r>
  </si>
  <si>
    <r>
      <t xml:space="preserve">Actual  - Proration of Deficient / (Excess) ADIT Activity </t>
    </r>
    <r>
      <rPr>
        <sz val="10"/>
        <color rgb="FF0070C0"/>
        <rFont val="Arial"/>
        <family val="2"/>
      </rPr>
      <t>(Note B)</t>
    </r>
  </si>
  <si>
    <t xml:space="preserve">Deficient / (Excess) ADIT Subject to Proration </t>
  </si>
  <si>
    <t>Beginning Balance - Deficient / (Excess) ADIT Not Subject to Proration</t>
  </si>
  <si>
    <t xml:space="preserve">Beginning Balance - Deficient / (Excess) ADIT Adjustment </t>
  </si>
  <si>
    <t xml:space="preserve">Beginning Balance - Deficient / (Excess) ADIT </t>
  </si>
  <si>
    <t>Ending Balance - Deficient / (Excess) ADIT Not Subject to Proration</t>
  </si>
  <si>
    <t xml:space="preserve">Ending Balance - Deficient / (Excess) ADIT Adjustment </t>
  </si>
  <si>
    <t xml:space="preserve">Ending Balance - Deficient / (Excess) ADIT </t>
  </si>
  <si>
    <t xml:space="preserve">Prorated Deficient / (Excess) ADIT </t>
  </si>
  <si>
    <t>Deficient / (Excess) ADIT - Account 190</t>
  </si>
  <si>
    <t>Deficient / (Excess) Accumulated Deferred Income Taxes - Property (Account No. 282)</t>
  </si>
  <si>
    <t>Deficient / (Excess) ADIT - Account 282</t>
  </si>
  <si>
    <t>Deficient / (Excess) Accumulated Deferred Income Taxes - Other (Account No. 283)</t>
  </si>
  <si>
    <t>Deficient / (Excess) ADIT - Account 283</t>
  </si>
  <si>
    <t xml:space="preserve">Unamortized Deficient / (Excess) ADIT - Federal (Projected) </t>
  </si>
  <si>
    <t xml:space="preserve">Unamortized Deficient / (Excess) ADIT - Federal (Actual) </t>
  </si>
  <si>
    <t>Deficient / (Excess) Deferred Income Taxes</t>
  </si>
  <si>
    <t>Reference</t>
  </si>
  <si>
    <t>Projected 
EOY Balance</t>
  </si>
  <si>
    <t xml:space="preserve">ADIT - 190 </t>
  </si>
  <si>
    <t>ADIT - 282</t>
  </si>
  <si>
    <t>ADIT - 283</t>
  </si>
  <si>
    <t>State Deficient / (Excess) Deferred Income Taxes</t>
  </si>
  <si>
    <t xml:space="preserve">Unamortized Deficient / (Excess) ADIT - State (Projected) </t>
  </si>
  <si>
    <t xml:space="preserve">Unamortized Deficient / (Excess) ADIT - State (Actual) </t>
  </si>
  <si>
    <t>EOY
Balance</t>
  </si>
  <si>
    <t xml:space="preserve">This section is used to calculate the projected deficient / (excess) ADIT balances.  The computations in columns A-H of this workpaper apply the proration rules of Reg. Sec. 1.167(l)-1(h)(6) to the projected annual activity of deficient / (excess) accumulated deferred income taxes subject to the normalization requirements .  Activity related to the portions of the account balances not subject to the proration requirement are averaged instead of prorated.  For deficient / (excess) accumulated deferred income taxes subject to the normalization requirements, projected activity for months prior to the future portion of the test period is averaged rather than prorated.  </t>
  </si>
  <si>
    <t>This section is used to calculate the actual deficient / (excess) ADIT balances.  The computations in columns A-M of this workpaper apply the proration rules of Reg. Sec. 1.167(l)-1(h)(6) and averaging in accordance with IRC Section 168(i)(9)(B) consistency requirement to the actual annual activity of deficient / (excess) accumulated deferred income taxes subject to the normalization requirements.  Differences attributable to over-projection of deficient / (excess) ADIT amortization in the projected revenue requirement will result in a proportionate reversal of the projected prorated deficient / (excess) ADIT activity in the true-up adjustment to the extent of the over-projection.  Differences attributable to under-projection of deficient / (excess) ADIT in the projected revenue requirement will result in an adjustment to the projected prorated ADIT activity by 50 percent of the difference between the projected monthly activity and the actual monthly activity.  However, when projected monthly deficient / (excess) ADIT activity is an increase and actual monthly deficient / (excess) ADIT activity is a decrease, 50 percent of the actual monthly deficient / (excess) ADIT activity will be used.  Likewise, when projected monthly deficient / (excess) ADIT activity is a decrease and actual monthly deficient / (excess) ADIT activity is an increase, 50 percent of actual monthly deficient / (excess) ADIT activity will be used.  This section is used to calculate deficient / (excess) ADIT activity in the true-up adjustment only.  For deficient / (excess) accumulated deferred income taxes subject to the normalization requirements, actual activity for months prior to the future portion of the test period is averaged rather than prorated.</t>
  </si>
  <si>
    <t xml:space="preserve">Column (J) is the difference between projected monthly and actual monthly activity (Column (I) minus Column (F)).  Specifically, if projected and actual activity are both positive, a negative in Column (J) represents over-projection (amount of projected activity that did not occur) and a positive in Column (J) represents under-projection (excess of actual activity over projected activity). If projected and actual activity are both negative, a negative in Column (J) represents under-projection (excess of actual activity over projected activity) and a positive in Column (J) represents over-projection (amount of projected activity that did not occur).                                                                                                             </t>
  </si>
  <si>
    <t xml:space="preserve">Column (K) preserves proration when actual monthly and projected monthly activity are either both increases or decreases.  Specifically, if Column (J) is over-projected, enter Column (G) x [Column (I)/Column (F)].  If Column (J) is under-projected, enter the amount from Column (G) and complete Column (L)).  In other situations, enter zero.                                                                </t>
  </si>
  <si>
    <t xml:space="preserve">Column (L) applies when (1) Column (J) is under-projected AND (2) actual monthly and projected monthly activity are either both increases or decreases.  Enter the amount from Column (J).  In other situations, enter zero.                                                                                                                 </t>
  </si>
  <si>
    <t>Deficient / (Excess) Deferred Income Taxes - Transmission Allocated</t>
  </si>
  <si>
    <t>Attachment 1E - Deficient / (Excess) Deferred Income Tax Amortization  Worksheet</t>
  </si>
  <si>
    <t>Tax Cuts and Jobs Act of 2017</t>
  </si>
  <si>
    <t>(E)</t>
  </si>
  <si>
    <t>Amortization 
 Fixed Period</t>
  </si>
  <si>
    <t>December 31, 2017</t>
  </si>
  <si>
    <t>Current Year
Amortization</t>
  </si>
  <si>
    <t>ADIT
Deficient / (Excess)</t>
  </si>
  <si>
    <t>BOY 
Balance</t>
  </si>
  <si>
    <t>EOY 
Balance</t>
  </si>
  <si>
    <t>Unprotected Non-Property</t>
  </si>
  <si>
    <t>4 Years</t>
  </si>
  <si>
    <t>ADIT - 281</t>
  </si>
  <si>
    <t>Subtotal  - Deficient / (Excess) ADIT</t>
  </si>
  <si>
    <t>Unprotected Property</t>
  </si>
  <si>
    <t>5 Years</t>
  </si>
  <si>
    <t>Protected Property</t>
  </si>
  <si>
    <t>ARAM</t>
  </si>
  <si>
    <t>Total  - Deficient / (Excess) ADIT</t>
  </si>
  <si>
    <t xml:space="preserve">Tax Reform Act of 1986 </t>
  </si>
  <si>
    <t>September 30, 2018</t>
  </si>
  <si>
    <t>Total Federal Deficient / (Excess) Deferred Income Taxes</t>
  </si>
  <si>
    <t>Regulatory Asset / (Liability)</t>
  </si>
  <si>
    <t xml:space="preserve">Federal Income Tax Regulatory Asset / (Liability) </t>
  </si>
  <si>
    <t>Regulatory Assets / (Liabilities)</t>
  </si>
  <si>
    <t>Account 182.3 (Other Regulatory Assets)</t>
  </si>
  <si>
    <t>Account 254 (Other Regulatory Liabilities)</t>
  </si>
  <si>
    <t>Total  - Transmission Regulatory Asset / (Liability)</t>
  </si>
  <si>
    <t>NA</t>
  </si>
  <si>
    <t>Total State Deficient / (Excess) Deferred Income Taxes</t>
  </si>
  <si>
    <t xml:space="preserve">State Income Tax Regulatory Asset / (Liability) </t>
  </si>
  <si>
    <t xml:space="preserve">Federal and State Income Tax Regulatory Asset / (Liability) </t>
  </si>
  <si>
    <t xml:space="preserve">Federal and State Income Tax Regulatory Asset / (Liability) related to Excess / Deficient Deferred Income Taxes </t>
  </si>
  <si>
    <t xml:space="preserve">Instructions </t>
  </si>
  <si>
    <t xml:space="preserve">1. For transmission allocated deficient / (excess) deferred income taxes related to rate changes occurring after September 30, 2018, insert new amortization table that delineate the deficient and excess deferred taxes by protected property, unprotected property, and unprotected non-property by ADIT category. </t>
  </si>
  <si>
    <t xml:space="preserve">2.  Set the amortization period for unprotected property to 5 years and unprotected non-property to 4 years.  The amortization of deficient and (excess) ADIT designated as protected will be calculated using the Average Rate Assumption Method (ARAM) or a manner that complies with the normalization requirements. </t>
  </si>
  <si>
    <t xml:space="preserve">3.  Update applicable formulas in the "Total Federal Deficient / (Excess) Deferred Income Taxes" and "Total State Deficient / (Excess) Deferred Income Taxes" sections to ensure appropriate  inclusion of deficient / (excess) ADIT deferred income taxes related to rate changes occurring after September 30, 2018. </t>
  </si>
  <si>
    <t xml:space="preserve">4.  Insert note explaining the event giving rise to the deficient  / (excess) ADIT including the start and end date for the amortization.  The amortization ceases after the related regulatory asset / liability is drawn down to zero. </t>
  </si>
  <si>
    <r>
      <t>The remaining unamortized excess and deficient ADIT related to the Tax Reform Act of 1986 will be amortized using the Average Rate Assumption Method (ARAM)  as provided in the Settlement in Docket No. ER19-5 et al</t>
    </r>
    <r>
      <rPr>
        <sz val="10"/>
        <color rgb="FFFF0000"/>
        <rFont val="Arial"/>
        <family val="2"/>
      </rPr>
      <t>.</t>
    </r>
    <r>
      <rPr>
        <sz val="10"/>
        <rFont val="Arial"/>
        <family val="2"/>
      </rPr>
      <t xml:space="preserve"> The current year amortization of deficient and (excess) ADIT is recorded in FERC Accounts 410.1 and 411.1. </t>
    </r>
  </si>
  <si>
    <t>Accumulated Deferred Income Taxes Remeasurement</t>
  </si>
  <si>
    <t>Attachment F - Deficient / (Excess) Deferred Income Taxes  Worksheet</t>
  </si>
  <si>
    <t>ADIT - Pre Rate Change (December 31, 2017)</t>
  </si>
  <si>
    <t>ADIT - Post Rate Change (December 31, 2017)</t>
  </si>
  <si>
    <t>Deficient / (Excess) Deferred Income Taxes (December 31, 2017)</t>
  </si>
  <si>
    <t>Detailed Description</t>
  </si>
  <si>
    <t>Category</t>
  </si>
  <si>
    <t>Federal Gross
Timing Difference</t>
  </si>
  <si>
    <t>Federal ADIT
@ 35%</t>
  </si>
  <si>
    <t>State 
ADIT</t>
  </si>
  <si>
    <t>FIT on SIT</t>
  </si>
  <si>
    <t>Total 
ADIT</t>
  </si>
  <si>
    <t>Federal ADIT
@ 21%</t>
  </si>
  <si>
    <t>Rate Change 
Deferred Tax Impact</t>
  </si>
  <si>
    <t>Income Tax  Regulatory 
Asset / Liability 
Deferred Taxes</t>
  </si>
  <si>
    <t>Total
Deficient / (Excess)
ADIT Balance</t>
  </si>
  <si>
    <t>Jurisdiction 
Allocator</t>
  </si>
  <si>
    <t>Electric
Transmission</t>
  </si>
  <si>
    <t>Transmission Allocated
Deficient / (Excess)
ADIT Balance</t>
  </si>
  <si>
    <t>FERC
Account</t>
  </si>
  <si>
    <t>(E) = (D) * 35%</t>
  </si>
  <si>
    <t>(G) = (F) * 35%</t>
  </si>
  <si>
    <t>(H) = (E) + (F) + (G)</t>
  </si>
  <si>
    <t>(J) = (I) * 21%</t>
  </si>
  <si>
    <t>(L) = (K) * 21%</t>
  </si>
  <si>
    <t>(M) = (J) + (K) + (L)</t>
  </si>
  <si>
    <t>(N) = (H) - (M)</t>
  </si>
  <si>
    <t>(O)</t>
  </si>
  <si>
    <t>(P)</t>
  </si>
  <si>
    <t>(Q) = (N) - (O) - (P)</t>
  </si>
  <si>
    <t>(R)</t>
  </si>
  <si>
    <t>(S)</t>
  </si>
  <si>
    <t>(T)</t>
  </si>
  <si>
    <t>(U) = (Q) * (T)</t>
  </si>
  <si>
    <t>(V)</t>
  </si>
  <si>
    <t>Accrued Payroll Taxes - Manual</t>
  </si>
  <si>
    <t>Non-Property</t>
  </si>
  <si>
    <t>Accrued Liab-General Liability</t>
  </si>
  <si>
    <t>Accrued Liab-Auto Liability</t>
  </si>
  <si>
    <t>Accrued Liab-LTIP</t>
  </si>
  <si>
    <t>Accrued Liability - PHI Incentive Plan</t>
  </si>
  <si>
    <t>Accrued Severance</t>
  </si>
  <si>
    <t>Accrued Liab-SERP</t>
  </si>
  <si>
    <t>Accrued Liab-Sick Pay Carryover</t>
  </si>
  <si>
    <t>Accrued Liab-Vacation</t>
  </si>
  <si>
    <t>Deferred Credits-General</t>
  </si>
  <si>
    <t>Acc Liab - Deferred Comp LT -Old Plans</t>
  </si>
  <si>
    <t>Accrued Liab-OPEB</t>
  </si>
  <si>
    <t>Merger Commitments</t>
  </si>
  <si>
    <t>Plant</t>
  </si>
  <si>
    <t>Other Regulatory Liability - General</t>
  </si>
  <si>
    <t>Federal NOL</t>
  </si>
  <si>
    <t>N/A</t>
  </si>
  <si>
    <t>FAS 109 - Regulatory Asset Electric</t>
  </si>
  <si>
    <t>SFAS109-Regulatory Liability Electric</t>
  </si>
  <si>
    <t>Total FERC Account 190</t>
  </si>
  <si>
    <t>Fixed Asset Basis Differences (PowerTax) - Non-Protected</t>
  </si>
  <si>
    <t>Fixed Asset Basis Differences (PowerTax) - Non-Protected CIAC</t>
  </si>
  <si>
    <t>Fixed Asset Basis Differences (PowerTax FT) - Non-Protected</t>
  </si>
  <si>
    <t>Fixed Asset Basis Differences (Non-PowerTax) - Non-Protected</t>
  </si>
  <si>
    <t>Fixed Asset Basis Differences (Non-PowerTax) - Non-Protected CIAC</t>
  </si>
  <si>
    <t>Total FERC Account 282</t>
  </si>
  <si>
    <t>Regulatory Assets - Asset Retirement Obligation</t>
  </si>
  <si>
    <t>Prepaid Pension Costs</t>
  </si>
  <si>
    <t>Total FERC Account 283</t>
  </si>
  <si>
    <t>Grand Total</t>
  </si>
  <si>
    <t>Total Unprotected</t>
  </si>
  <si>
    <t>Total Deficient / (Excess) ADIT</t>
  </si>
  <si>
    <t xml:space="preserve">1. In accordance with ASC 740, deferred tax assets and liabilities are adjusted (re-measured) for the effect of the changes in tax law (including tax rates) in the period that the change is enacted.  Adjustments are recorded in the appropriate deferred income tax balance sheet accounts (Accounts 190, 281, 282 and 283) based on the nature of the temporary difference and the related classification requirements of the accounts.   If as a result of action or expected action by a regulator, it is probable that the effect of a future increase or decrease in taxes payable resulting from a change in tax law or rates will be recovered from or passed through to customers through future rates, a regulatory asset or liability is recognized in Account 182.3 (Other Regulatory Assets), or Account 254 (Other Regulatory Liabilities), as appropriate, for that probable future revenue or reduction in future revenue.  The amortization of deficient and (excess) deferred income taxes that will be recovered from or passed through to customers through future rates will be recorded in FERC Accounts 410.1 (Provision for Deferred Income Taxes, Utility Operating Income) and 411.1 (Provision for Deferred Income Taxes—Credit, Utility Operating Income), as appropriate.  Re-measurements of deferred tax balance sheet accounts may also result in re-measurements of tax-related regulatory assets or liabilities that had been recorded prior to the change in tax law.  If it is not probable that the effect of a future increase or decrease in taxes payable resulting from a change in tax law or rates will be recovered from or passed through to customers through future rates, tax expense will be recognized in Account 410.2 (Provision for Deferred Income Taxes, Other Income or Deductions) or tax benefit is recognized in Account 411.2 (Provision for Deferred Income Taxes-Credit, Other Income or Deductions), as appropriate.   </t>
  </si>
  <si>
    <t>2. For deficient and (excess) accumulated deferred income taxes (ADIT) related to change(s) to income tax rates occurring after September 30, 2018, insert calculations that support the re-measurement amount delineated by category (i.e., protected property, unprotected property, and unprotected non-property).</t>
  </si>
  <si>
    <t xml:space="preserve">3. Set the allocation percentages equal to the applicable percentages at the date of the rate change. </t>
  </si>
  <si>
    <t xml:space="preserve">Categorization of items as protected or non-protected will remain as originally agreed, absent a change in guidance from the Internal Revenue Service (IRS) with respect to that items.  Balances associated with the tax rate change will not be adjusted (except for amortization each year) absent audit adjustments, tax return amendments, or a change in IRS guidance.  Any resulting changes will be prominently disclosed including the basis for the change. </t>
  </si>
  <si>
    <t>The allocation percentage in Column T are based on the applicable percentages at the date of the rate change and must remain fixed absent the Commission's express approval.</t>
  </si>
  <si>
    <r>
      <t xml:space="preserve">The </t>
    </r>
    <r>
      <rPr>
        <sz val="12"/>
        <color theme="1"/>
        <rFont val="Arial"/>
        <family val="2"/>
      </rPr>
      <t>currently effective incom</t>
    </r>
    <r>
      <rPr>
        <sz val="12"/>
        <rFont val="Arial"/>
        <family val="2"/>
      </rPr>
      <t xml:space="preserve">e tax rate,  where FIT is the Federal income tax rate; SIT is the State income tax rate, and p = "the percentage of federal income tax deductible for state income taxes".  If the utility includes taxes in more than one state, it must explain in Attachment 5 the name of each state and how the blended or composite SIT was developed.  </t>
    </r>
  </si>
  <si>
    <t>Multistate Workpaper</t>
  </si>
  <si>
    <t>Unamortized Loss on Reacquired Debt</t>
  </si>
  <si>
    <t>(Attachment 7)</t>
  </si>
  <si>
    <t>"All revenue requirements excluding projects and adjustments" on line 17a refers to all projects not qualifying for regional recovery or adjustments.</t>
  </si>
  <si>
    <t>ATTACHMENT H-1A</t>
  </si>
  <si>
    <t>Atlantic City Electric Company</t>
  </si>
  <si>
    <t xml:space="preserve">Atlantic City Electric Company </t>
  </si>
  <si>
    <t>Transportaion Equipment</t>
  </si>
  <si>
    <t>Real property (State, Municipal or Local)</t>
  </si>
  <si>
    <t>Personal property</t>
  </si>
  <si>
    <t>City License</t>
  </si>
  <si>
    <t>Federal Excise</t>
  </si>
  <si>
    <t>Federal FICA &amp; Unemployment</t>
  </si>
  <si>
    <t>State Franchise tax</t>
  </si>
  <si>
    <t xml:space="preserve">TEFA </t>
  </si>
  <si>
    <t>Use &amp; Sales Tax</t>
  </si>
  <si>
    <t xml:space="preserve">  </t>
  </si>
  <si>
    <t>Annual Depreciation Exp</t>
  </si>
  <si>
    <t>….</t>
  </si>
  <si>
    <t>…..</t>
  </si>
  <si>
    <t>Pages 256-257 "Long Term Debt (Account 221, 222, 223, and 224)"</t>
  </si>
  <si>
    <t>NJ</t>
  </si>
  <si>
    <t>PA</t>
  </si>
  <si>
    <t>Apportioned: NJ 100.0000%, PA 0.0000%</t>
  </si>
  <si>
    <t>ACE zone</t>
  </si>
  <si>
    <t>Long Term Debt balance will reflect the 13 month average of the balances, of which the 1st and 13th are found on page 112 lines 18.c &amp; d to 21.c &amp; d in the Form No. 1. The balances for January through November shall represent the actual balances in ACE’s books and records (trial balance or monthly balance sheet).</t>
  </si>
  <si>
    <t>Preferred Stock balance will reflect the 13 month average of the balances, of which the 1st and 13th are found on page 112 line 3.c &amp; d in the Form No. 1. The balances for January through November shall represent the actual balances in ACE’s books and records (trial balance or monthly balance sheet).</t>
  </si>
  <si>
    <t xml:space="preserve">Common Stock balance will reflect the 13 month average of the balances, of which the 1st and 13th are found on page 112 lines 16.c &amp; d in the Form No. 1. The balances for January through November shall represent the actual balances in ACE’s books and records (trial balance or monthly balance sheet). </t>
  </si>
  <si>
    <t>ATT H-1A, Line 132b</t>
  </si>
  <si>
    <t>State Tax Rate Change</t>
  </si>
  <si>
    <r>
      <t>Allocator
(</t>
    </r>
    <r>
      <rPr>
        <b/>
        <sz val="10"/>
        <color rgb="FF0070C0"/>
        <rFont val="Arial"/>
        <family val="2"/>
      </rPr>
      <t>Note B</t>
    </r>
    <r>
      <rPr>
        <b/>
        <sz val="10"/>
        <color theme="1"/>
        <rFont val="Arial"/>
        <family val="2"/>
      </rPr>
      <t>)</t>
    </r>
  </si>
  <si>
    <r>
      <t>FERC Account 190 - Non-Current (</t>
    </r>
    <r>
      <rPr>
        <b/>
        <u/>
        <sz val="10"/>
        <color rgb="FF0070C0"/>
        <rFont val="Arial"/>
        <family val="2"/>
      </rPr>
      <t>Note A</t>
    </r>
    <r>
      <rPr>
        <b/>
        <u/>
        <sz val="10"/>
        <color theme="1"/>
        <rFont val="Arial"/>
        <family val="2"/>
      </rPr>
      <t>)</t>
    </r>
  </si>
  <si>
    <t>NJ AMA</t>
  </si>
  <si>
    <t>Accrued Liab-Required Health Claims</t>
  </si>
  <si>
    <t>Accrued Liabilities - Workers Comp</t>
  </si>
  <si>
    <t>Accrued Liabilities - Disability</t>
  </si>
  <si>
    <t>Acc Liab - Deferred Comp ST</t>
  </si>
  <si>
    <t>Liabilities-Disability (92420L)-Contra</t>
  </si>
  <si>
    <t>Liab-Workers Comp (92420L)-Contra</t>
  </si>
  <si>
    <t>Accrued Liabilities - Workers Comp - Long Term</t>
  </si>
  <si>
    <t>Accrued Liabilities - Disability - Long Term</t>
  </si>
  <si>
    <t>Liability-Deferred Comp (92530P)-Contra</t>
  </si>
  <si>
    <t>Section 481(a) Adjustments - Payroll Taxes</t>
  </si>
  <si>
    <t>Regulatory Liability-Current-Rev Acct</t>
  </si>
  <si>
    <t>Reg Liab-NJ Dfd Energy Supply-Netting</t>
  </si>
  <si>
    <t>NJ Oth Reg Liability-Deferred DSM</t>
  </si>
  <si>
    <t xml:space="preserve">Regulatory Liability - NJ Distribution Deferral SBC </t>
  </si>
  <si>
    <t>NJ Reg Liability-Universal Service Fund</t>
  </si>
  <si>
    <t>NJ Reg Liability-Lifeline</t>
  </si>
  <si>
    <t>ACE - Unbilled Generation Deferral</t>
  </si>
  <si>
    <t>ACE - Unbilled Societal Benefits Charge</t>
  </si>
  <si>
    <t>ACE - Unbilled Transmission Deferral</t>
  </si>
  <si>
    <t>Regulatory Liability-Contra-Rev Acctg</t>
  </si>
  <si>
    <t>Reg Liab-Asset Retirement Oblig-Electric</t>
  </si>
  <si>
    <t>Asset Retirement Obligation - Non-Utility</t>
  </si>
  <si>
    <t>Asset Retirement Obligation-Electric Utility</t>
  </si>
  <si>
    <t>Accrued Liab-General</t>
  </si>
  <si>
    <t>Oth Reg Liab-Asset Retirement Obligation</t>
  </si>
  <si>
    <t>Accrued Charitable Contributions-NJ</t>
  </si>
  <si>
    <t>Accrued Charitable Contributions-NJ-Long Term</t>
  </si>
  <si>
    <t>Accumulated Deferred Investment Tax Credit</t>
  </si>
  <si>
    <t>Provision for Uncollectible Accounts-Special Billing</t>
  </si>
  <si>
    <t>Provision for Uncollectible Accounts-NJ</t>
  </si>
  <si>
    <t>Charitable Contributions - Fed</t>
  </si>
  <si>
    <t>Charitable Contributions - NJ</t>
  </si>
  <si>
    <t>Accrued Liab-Environmental Site Exp</t>
  </si>
  <si>
    <t>Liability-Environmental (925300)-Contra</t>
  </si>
  <si>
    <t>Accrued Liab-Environmental Site Exp - Long Term</t>
  </si>
  <si>
    <t>Accrued Liability - LTIP - Long-Term</t>
  </si>
  <si>
    <t>SERP Asset</t>
  </si>
  <si>
    <t>Liabilities-SERP (92420L) - Contra</t>
  </si>
  <si>
    <t>Deferred Credits - Deferred MTC Tax Rev</t>
  </si>
  <si>
    <t>NJ Oth Reg Liability-Tax Benefits</t>
  </si>
  <si>
    <t>Use Tax Payable</t>
  </si>
  <si>
    <t>NJ NOL</t>
  </si>
  <si>
    <r>
      <t>FERC Account 282 - Property (</t>
    </r>
    <r>
      <rPr>
        <b/>
        <u/>
        <sz val="10"/>
        <color rgb="FF0070C0"/>
        <rFont val="Arial"/>
        <family val="2"/>
      </rPr>
      <t>Note A</t>
    </r>
    <r>
      <rPr>
        <b/>
        <u/>
        <sz val="10"/>
        <color theme="1"/>
        <rFont val="Arial"/>
        <family val="2"/>
      </rPr>
      <t>)</t>
    </r>
  </si>
  <si>
    <t xml:space="preserve">Fixed Asset Basis Differences (PowerTax) - Protected </t>
  </si>
  <si>
    <t>100% Distribution</t>
  </si>
  <si>
    <t>State Fixed Asset Basis (PowerTax)</t>
  </si>
  <si>
    <t>State Fixed Asset Basis (PowerTax) - CIAC</t>
  </si>
  <si>
    <t>State Fixed Asset Basis (PowerTax FT)</t>
  </si>
  <si>
    <t>State Fixed Asset Basis (Non-PowerTax)</t>
  </si>
  <si>
    <t>State Fixed Asset Basis (Non-PowerTax) - CIAC</t>
  </si>
  <si>
    <r>
      <t>FERC Account 283 - Non-Current (</t>
    </r>
    <r>
      <rPr>
        <b/>
        <u/>
        <sz val="10"/>
        <color rgb="FF0070C0"/>
        <rFont val="Arial"/>
        <family val="2"/>
      </rPr>
      <t>Note A</t>
    </r>
    <r>
      <rPr>
        <b/>
        <u/>
        <sz val="10"/>
        <color theme="1"/>
        <rFont val="Arial"/>
        <family val="2"/>
      </rPr>
      <t>)</t>
    </r>
  </si>
  <si>
    <t>Other Regulatory Assets - Vacation Accrual</t>
  </si>
  <si>
    <t>Regulatory Assets - NJ BGS Deferral</t>
  </si>
  <si>
    <t>Regulatory Assets - NJ NGC Deferral</t>
  </si>
  <si>
    <t>Miscellaneous Deferred Debits - General</t>
  </si>
  <si>
    <t>NUG Buy-out</t>
  </si>
  <si>
    <t>Renewable Energy Credits - NJ</t>
  </si>
  <si>
    <t>Solar Renewable Energy Credits II - NJ</t>
  </si>
  <si>
    <t>Def'd Credits - Def'd Transitional Bond</t>
  </si>
  <si>
    <t>Reg Assets-FERC Formula Rate Adj-Transmission</t>
  </si>
  <si>
    <t>Regulatory Assets - NJ Recovery - Base</t>
  </si>
  <si>
    <t>Regulatory Assets - NJ</t>
  </si>
  <si>
    <t>Regulatory Assets-Current-Corp Acctg</t>
  </si>
  <si>
    <t>Regulatory Assets-Current-Rev Acctg</t>
  </si>
  <si>
    <t>Reg Asset-NJ Dfd Energy Supply</t>
  </si>
  <si>
    <t>Regulatory Assets-Elec Gen'l</t>
  </si>
  <si>
    <t>Regulatory Assets-Contra-Corp Acctg</t>
  </si>
  <si>
    <t>Regulatory Assets-Contra-Rev Acctg</t>
  </si>
  <si>
    <t>Regulatory Assets-Elec Gen'l-Contra</t>
  </si>
  <si>
    <t>Reg Assets-Solar Renew Energy Credit</t>
  </si>
  <si>
    <t>Reg Assets - Solar Renew Energy Certification</t>
  </si>
  <si>
    <t>Recoverable NJ Stranded Costs</t>
  </si>
  <si>
    <t>Deferred Securitization Cost Transaction</t>
  </si>
  <si>
    <t>Other Regulatory Assets - NJ BGS</t>
  </si>
  <si>
    <t>Stranded Cost-BL England</t>
  </si>
  <si>
    <t>Stranded Cost-PCLP</t>
  </si>
  <si>
    <t>Stranded Cost-Ref-Fuel</t>
  </si>
  <si>
    <t>Stranded Cost-Capital Reduction Costs</t>
  </si>
  <si>
    <t xml:space="preserve">Unamortized Deficient / (Excess) ADIT </t>
  </si>
  <si>
    <t>Atlantic City Electric Company  elected to amortize investment tax credits against recoverable income tax expense, rather than to reduce rate base by unamortized investment tax credit.  Amortization reduces income tax expense and reduces the revenue requirement by the amount of the Investment Tax Credit Amortization (Form 1, 266.8.f) multiplied by (1/1-T).</t>
  </si>
  <si>
    <t>(Note I from ATT H-1A)</t>
  </si>
  <si>
    <t>(Note U from ATT H-1A)</t>
  </si>
  <si>
    <t>(Note T from ATT H-1A)</t>
  </si>
  <si>
    <t>Attachment H-1A, Line 131</t>
  </si>
  <si>
    <t>Amount to Line 136e</t>
  </si>
  <si>
    <t>Account No. 282
Accumulated Deferred Income Taxes (Note C)</t>
  </si>
  <si>
    <t>Account No. 283
Accumulated Deferred Income Taxes (Note C)</t>
  </si>
  <si>
    <t>Account No. 190
Accumulated Deferred Income Taxes (Note C)</t>
  </si>
  <si>
    <t>207.58.g minus 207.57.g.  Projected monthly balances that are the amounts expected to be included in 207.58.g for end of year and records for other months (Note E)</t>
  </si>
  <si>
    <t>Projected monthly balances that are expected to be included in 219.25.c for end of year and records for other months (Note E)</t>
  </si>
  <si>
    <t>Amount for Attachment H-1A, Line 40a</t>
  </si>
  <si>
    <t>Amount for Attachment H-1A, Line 40b</t>
  </si>
  <si>
    <t>Amount for Attachment H-1A, Line 40c</t>
  </si>
  <si>
    <t>Amount for Attachment H-1A, Line 40d</t>
  </si>
  <si>
    <t>Amount for Attachment H-1A, Line 40e</t>
  </si>
  <si>
    <t>Note: ADIT associated with Gain or Loss on Reacquired Debt included in ADIT-283, Column A is excluded from rate base and instead included in Cost of Debt on Attachment H-1A, Line 111.   A deferred tax (liability) should be reported as a positive balance and a deferred tax asset should be reported as a negative balance on Attachment H-1A, Line 111. The ADIT balance is based on the 13 month average.</t>
  </si>
  <si>
    <t>(Entered in ATT H-1A, Line 41a)</t>
  </si>
  <si>
    <t>(Entered in ATT H-1A, Line 41b)</t>
  </si>
  <si>
    <t>Attachment H-1A, Line 44</t>
  </si>
  <si>
    <t>To be completed in conjunction with Attachment H-1A.</t>
  </si>
  <si>
    <t>Attachment H-1A</t>
  </si>
  <si>
    <t>Attach H-1A, line 85</t>
  </si>
  <si>
    <t>Attach H-1A plus line 91 plus line 96</t>
  </si>
  <si>
    <t>Attach H-1A, line 99</t>
  </si>
  <si>
    <t>Attach H-1A, line 154</t>
  </si>
  <si>
    <t>Attach H-1A, line 138</t>
  </si>
  <si>
    <t>Attach H-1A, line 145</t>
  </si>
  <si>
    <t>All transmission facilities reflected in the revenue requirement on Attachment H-1A are to be included in this Attachment 6.</t>
  </si>
  <si>
    <t>For each project or Attachment H-1A, the utility will populate the formula rate with the inputs for the True-Up Year.  The revenue requirements, based on actual operating results for the True-Up Year, associated with the projects and Attachment H-1A will then be entered in Col. (F) above.  Column (E) above contains the actual revenues received associated with Attachment H-1A and any Projects paid by the RTO to the utility during the True-Up Year.   Then in Col. (G), Col. (E) is subtracted from Col. (F) to calculate the True-up Adjustment.  The Prior Period Adjustment from Line 5 below is input in Col. (H).  Column (I) is the applicable interest rate from Attachment 6B.  Column (I) adds the interest on the sum of Col.(G) and  (H).  Col. (J) is the sum of Col. (G), (H), and (I).</t>
  </si>
  <si>
    <t>Attachment H-1A, Line No:</t>
  </si>
  <si>
    <t>227. 8. c + 227.5.c (see Att H-1A Note AA) for end of year, records for other months</t>
  </si>
  <si>
    <t xml:space="preserve">Ending Balance - ADIT Adjustment </t>
  </si>
  <si>
    <t xml:space="preserve">Beginning Balance - ADIT Adjustment </t>
  </si>
  <si>
    <t>(Percent of federal income tax deductible for state purposes)</t>
  </si>
  <si>
    <t>T=1 - {[(1 - SIT) * (1 - FIT)] / (1 - SIT * FIT * P)} =</t>
  </si>
  <si>
    <t>From Attachment 5 for the end of year balance and records for other months.</t>
  </si>
  <si>
    <t>207.58.g. Projected monthly balances that are the amounts expected to be included in 207.58.g for end of year and records for other months (Note E)</t>
  </si>
  <si>
    <t>Amortization of Deficient / (Excess) Deferred Taxes - Transmission Component</t>
  </si>
  <si>
    <t xml:space="preserve">Prepayments Monthly Balance </t>
  </si>
  <si>
    <t xml:space="preserve">The December beginning year and end of year balances shall tie to ACE’s FERC Form 1, Page 111, Line 57 – Prepayments. For the months of January through November, the prepayment balances shall represent actual balances on ACE’s books and records </t>
  </si>
  <si>
    <t>Gross Plant Allocation Factor</t>
  </si>
  <si>
    <t>(Line 16)</t>
  </si>
  <si>
    <t>(Line 108 / (108+114+115))</t>
  </si>
  <si>
    <t>(Line 114 / (108+114+115))</t>
  </si>
  <si>
    <t>(Line 115 / (108+114+115))</t>
  </si>
  <si>
    <t>Total from ATT H-1A</t>
  </si>
  <si>
    <t>Ln</t>
  </si>
  <si>
    <t>Item</t>
  </si>
  <si>
    <t>Revenue Category 1</t>
  </si>
  <si>
    <t>Revenue Category 2</t>
  </si>
  <si>
    <t>Revenue Category 3</t>
  </si>
  <si>
    <t>Revenue Category 4</t>
  </si>
  <si>
    <t>Revenue Category 5</t>
  </si>
  <si>
    <t>Incremental Expenses</t>
  </si>
  <si>
    <t>Functionalized Operating Expenses</t>
  </si>
  <si>
    <t>Functionalized Taxes Other Than Income Taxes</t>
  </si>
  <si>
    <t>+</t>
  </si>
  <si>
    <t>Total Functionalized Expenses</t>
  </si>
  <si>
    <t>Functional Allocator</t>
  </si>
  <si>
    <t>×</t>
  </si>
  <si>
    <t>Allocated Functional Expenses</t>
  </si>
  <si>
    <t>Administrative &amp; General Expenses (Labor)</t>
  </si>
  <si>
    <t>Labor-related Taxes Other Than Income Taxes</t>
  </si>
  <si>
    <t>Total Labor-related Expenses</t>
  </si>
  <si>
    <t>Wages and Salaries Allocator</t>
  </si>
  <si>
    <t>Allocated Labor-related Expenses</t>
  </si>
  <si>
    <t>Plant-related Taxes Other Than Income Taxes</t>
  </si>
  <si>
    <t>Total Plant-related Expenses</t>
  </si>
  <si>
    <t>Allocated Plant-related Expenses</t>
  </si>
  <si>
    <t>Gross Revenues</t>
  </si>
  <si>
    <t>Total Non-Recovered Expenses</t>
  </si>
  <si>
    <t>-</t>
  </si>
  <si>
    <t>Pre-tax Net Revenue for Sharing (minimum of zero)</t>
  </si>
  <si>
    <t>Utility Pre-Tax Allocation Factor</t>
  </si>
  <si>
    <t>Federal Tax Rate</t>
  </si>
  <si>
    <t>FIT</t>
  </si>
  <si>
    <t>State Tax Rate</t>
  </si>
  <si>
    <t>SIT</t>
  </si>
  <si>
    <t>Percent of FIT deductible for SIT</t>
  </si>
  <si>
    <t>p</t>
  </si>
  <si>
    <t>Composite Tax Rate</t>
  </si>
  <si>
    <t>CTR = 1 - ((1-SIT)*(1-FIT))/(1-(SIT*FIT*p))</t>
  </si>
  <si>
    <t>Customer % of Post-tax Revenues</t>
  </si>
  <si>
    <t>CUSTP</t>
  </si>
  <si>
    <t>Customer to Utility Post-tax Ratio</t>
  </si>
  <si>
    <t>CUSTR = 1/((1-CUSTP)/CUSTP)</t>
  </si>
  <si>
    <t>1/(1+CUSTR-(CTR*CUSTR))</t>
  </si>
  <si>
    <t>FA</t>
  </si>
  <si>
    <t>WS</t>
  </si>
  <si>
    <t>"Total Non-Recovered Expenses" are incremental expenses that are recorded to FERC Accounts that are not included for recovery in the formula rate template.</t>
  </si>
  <si>
    <t>Rent from Electric Property - Transmission Related</t>
  </si>
  <si>
    <t>Professional Services</t>
  </si>
  <si>
    <t>Rent or Attachment Fees associated with Transmission Facilities</t>
  </si>
  <si>
    <t>Shared Revenues (Attachment 3a)</t>
  </si>
  <si>
    <t>p336.10b (See Attachment 5)</t>
  </si>
  <si>
    <t>P336.7b (See Attachment 5)</t>
  </si>
  <si>
    <t>(Sum Lines 2-12)</t>
  </si>
  <si>
    <t>Attachment 3a - Shared Revenues Workpaper</t>
  </si>
  <si>
    <t>GP</t>
  </si>
  <si>
    <t>PJM Billed Revenue Earned</t>
  </si>
  <si>
    <t>ACE capital structure is derived from gross long term debt. Also see footnote X, Y, and Z.</t>
  </si>
  <si>
    <t>Per State Tax Code</t>
  </si>
  <si>
    <t>Tax Gross-Up Factor 1/(1-T)</t>
  </si>
  <si>
    <t xml:space="preserve">Note 3: If the facilities associated with the revenues are not included in the formula, the revenue is shown here but not included in the total above and is explained in the Cost Support; for example revenues associated with distribution facilities.  In addition, Revenues from Schedule 12 are not included in the total above to the extent they are credited under Schedule 12. </t>
  </si>
  <si>
    <t>Net revenues associated with Network Integration Transmission Service (NITS) for which the load is not included in the divisor (difference between NITS credits from PJM and PJM NITS charges paid by Transmission Owner) (Note 3)</t>
  </si>
  <si>
    <t>Point to Point Service revenues for which the load is not included in the divisor received by Transmission Owner (Note 3)</t>
  </si>
  <si>
    <t>Attach 9, line 16, column j</t>
  </si>
  <si>
    <t>Annual Revenue Earned(net of true-ups)</t>
  </si>
  <si>
    <t>Plant Held for Future Use</t>
  </si>
  <si>
    <t>Gross Plant Allocation</t>
  </si>
  <si>
    <t>(Notes U)</t>
  </si>
  <si>
    <t>Note 3: SECA revenues booked in Account 447.</t>
  </si>
  <si>
    <t>Gross Transmission Plant is that identified on page 2 line 2 of Attachment H-1A</t>
  </si>
  <si>
    <t>207.98.g. for end of year, records for other months</t>
  </si>
  <si>
    <r>
      <t xml:space="preserve">Revenue Categories are those defined in </t>
    </r>
    <r>
      <rPr>
        <i/>
        <sz val="10"/>
        <color theme="1"/>
        <rFont val="Arial"/>
        <family val="2"/>
      </rPr>
      <t>Pacific Gas &amp; Electric Company</t>
    </r>
    <r>
      <rPr>
        <sz val="10"/>
        <color theme="1"/>
        <rFont val="Arial"/>
        <family val="2"/>
      </rPr>
      <t xml:space="preserve">, 90 FERC ¶ 61,314 and </t>
    </r>
    <r>
      <rPr>
        <i/>
        <sz val="10"/>
        <color theme="1"/>
        <rFont val="Arial"/>
        <family val="2"/>
      </rPr>
      <t>Pacific Gas &amp; Electric Company</t>
    </r>
    <r>
      <rPr>
        <sz val="10"/>
        <color theme="1"/>
        <rFont val="Arial"/>
        <family val="2"/>
      </rPr>
      <t>, 121 FERC ¶ 61,174: (1) right-of-way leases and lease for space on transmission facilities for telecommunications or to provide outdoor lighting or advertising; (2) ransmission tower licenses for wireless antennas; (3) right-of-way property leases for farming; grazing; nurseries; outdoor lighting; outdoor advertising; storage facilities (vehicle, material, container, and self-storage); environmental mitigation; parks and recreation; private recreation; specialized usage and other compatible uses; and opportunities to sell or trade oil, mineral, and excess water rights; (4) licenses of intellectual property and other propriety software developed by the utility or for the utility by a third party to interested parties relating to its transmission function; and (5) transmission maintenance and consulting services, including transformer repairs, rentals, and sales; transmission system engineering, planning, training, and environmental consulting; and marketing services for third-party owned poles.</t>
    </r>
  </si>
  <si>
    <t xml:space="preserve">This section is reserved for adjustment necessary to comply with the IRS normalization rules. </t>
  </si>
  <si>
    <t>Unamortized Investment Tax Credit - Transmission</t>
  </si>
  <si>
    <t xml:space="preserve">Total: Investment Tax Amortization </t>
  </si>
  <si>
    <t xml:space="preserve">This section is reserved for adjustments necessary to comply with the IRC normalization rules. </t>
  </si>
  <si>
    <r>
      <t>Revenue Received</t>
    </r>
    <r>
      <rPr>
        <vertAlign val="superscript"/>
        <sz val="10"/>
        <color theme="1"/>
        <rFont val="Arial"/>
        <family val="2"/>
      </rPr>
      <t>3</t>
    </r>
  </si>
  <si>
    <r>
      <t>Requirement</t>
    </r>
    <r>
      <rPr>
        <vertAlign val="superscript"/>
        <sz val="10"/>
        <color theme="1"/>
        <rFont val="Arial"/>
        <family val="2"/>
      </rPr>
      <t>1</t>
    </r>
  </si>
  <si>
    <r>
      <t>Requirement</t>
    </r>
    <r>
      <rPr>
        <vertAlign val="superscript"/>
        <sz val="10"/>
        <color theme="1"/>
        <rFont val="Arial"/>
        <family val="2"/>
      </rPr>
      <t>2</t>
    </r>
  </si>
  <si>
    <r>
      <t xml:space="preserve">Adjustment </t>
    </r>
    <r>
      <rPr>
        <vertAlign val="superscript"/>
        <sz val="10"/>
        <rFont val="Arial"/>
        <family val="2"/>
      </rPr>
      <t>5</t>
    </r>
  </si>
  <si>
    <r>
      <t>(Expense)</t>
    </r>
    <r>
      <rPr>
        <vertAlign val="superscript"/>
        <sz val="10"/>
        <color theme="1"/>
        <rFont val="Arial"/>
        <family val="2"/>
      </rPr>
      <t>4</t>
    </r>
  </si>
  <si>
    <r>
      <t xml:space="preserve">Transmission A&amp;G </t>
    </r>
    <r>
      <rPr>
        <vertAlign val="superscript"/>
        <sz val="10"/>
        <rFont val="Arial"/>
        <family val="2"/>
      </rPr>
      <t>1</t>
    </r>
  </si>
  <si>
    <r>
      <t xml:space="preserve">Total </t>
    </r>
    <r>
      <rPr>
        <vertAlign val="superscript"/>
        <sz val="10"/>
        <rFont val="Arial"/>
        <family val="2"/>
      </rPr>
      <t>2</t>
    </r>
  </si>
  <si>
    <r>
      <rPr>
        <vertAlign val="superscript"/>
        <sz val="10"/>
        <rFont val="Arial"/>
        <family val="2"/>
      </rPr>
      <t>1</t>
    </r>
    <r>
      <rPr>
        <sz val="10"/>
        <rFont val="Arial"/>
        <family val="2"/>
      </rPr>
      <t xml:space="preserve"> Multiply total amounts on line 15, columns (b)-(e) by allocation factors on line 16.</t>
    </r>
  </si>
  <si>
    <r>
      <rPr>
        <vertAlign val="superscript"/>
        <sz val="10"/>
        <rFont val="Arial"/>
        <family val="2"/>
      </rPr>
      <t>2</t>
    </r>
    <r>
      <rPr>
        <sz val="10"/>
        <rFont val="Arial"/>
        <family val="2"/>
      </rPr>
      <t xml:space="preserve"> Sum of line 17, columns (b), (c), (d), (e). </t>
    </r>
  </si>
  <si>
    <t>ADIT and Accumulated Deferred Income Tax Credits are computed using the average of non-prorated ADIT balances for the beginning of the year and end of the year balances plus the prorated balance.</t>
  </si>
  <si>
    <t>Projected monthly balances that are expected to be included in 207.99.g  minus 207.98.g plus 205.5.g for end of year, records for other months (Note E)</t>
  </si>
  <si>
    <t>Projected monthly balances that are expected to be included in Electric Only, Form No 1, page 356 for end of year, records for other months (Note E)</t>
  </si>
  <si>
    <t>Projected monthly balances that are expected to be included in 219.28.c for end of year, records for other months (Note E)</t>
  </si>
  <si>
    <t>Projected monthly balances that are expected to be included in 200.21c for end of year, records for other months (Note E)</t>
  </si>
  <si>
    <t>Projected monthly balances that are expected to be included in 207.99.g. plus 205.5.g. for end of year, records for other months (Note E)</t>
  </si>
  <si>
    <t>Projected monthly balances that are the amounts expected to be included in 219.28c for end of year, records for other months (Note E)</t>
  </si>
  <si>
    <t>Projected monthly balances that are the amounts expected to be included in 200.21c for end of year, records for other months (Note E)</t>
  </si>
  <si>
    <t>Projected monthly balances that are the amounts expected to be included in Electric Only, Form No 1, page 356 for end of year, records for other months (Note E)</t>
  </si>
  <si>
    <t>Projected / Actual Activity</t>
  </si>
  <si>
    <t>Deficient and (excess) ADIT related to the Tax Cuts and Jobs Act of 2017 (TCJA) will be amortized beginning January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tax return amendments, or new IRS guidance.  The amortization of protected property related deficient and (excess) ADIT will be calculated using the Average Rate Assumption Method (ARAM) or a manner that complies with the normalization requirements and may vary by year depending on where each underlying asset resides in its individual life cycle.  The amortization of protected property related deficient and (excess) ADIT attributable to federal net operating loss carry-forwards recorded to Account 190 will likewise be calculated using ARAM or a manner that complies with the normalization requirements.  Under the ARAM methodology, the deficient and (excess) ADIT attributable to federal net operating losses will begin amortizing in the period in which the book depreciation exceeds the tax depreciation associated with the underlying assets that gave rise to the federal net operating loss.  The unprotected property related deficient and (excess) ADIT will be fully amortized by December 31, 2022.  The unprotected non-property related excess and deficient ADIT will be fully amortized by December 31, 2021. Note - The amortization formula in Column F will change based on where ACE resides in the amortization cycle.  The current year amortization of deficient and (excess) ADIT is recorded in FERC Accounts 410.1 and 411.1.</t>
  </si>
  <si>
    <t>Includable Plant</t>
  </si>
  <si>
    <t>Less: ASC 740 ADIT Adjustments related to AFUDC Equity</t>
  </si>
  <si>
    <t>Less: ASC 740 ADIT balances related to income tax regulatory assets / (liabilities)</t>
  </si>
  <si>
    <t>Less: OPEB related ADIT, Above if not separately removed</t>
  </si>
  <si>
    <t>Less: ASC 740 ADIT Adjustments excluded from rate base</t>
  </si>
  <si>
    <t>Only the transmission portion of amounts reported at Form 1, page 227, line 5 is used.  The transmission portion of line 5 is derived by applying the wage and salary allocator to the total of line 5 and is specified in a footnote to the Form 1, page 227.</t>
  </si>
  <si>
    <t>Transmission Depreciation Expense is the gross cumulative amount based upon tax records of capitalized AFUDC equity embedded in the gross plant attributable to the transmission function multiplied by the Capital Recovery Rate (described in Instruction 2). Within five years of the effective date of the Settlement in Docket No ER19-5 et al, and at least every five years thereafter, ACE will file an FPA Section 205 rate proceeding to revise its depreciation rates (unless the company has otherwise submitted an FPA Section 205 rate filing that addresses its depreciation rates in the prior five years).</t>
  </si>
  <si>
    <t>Executive Management</t>
  </si>
  <si>
    <t>Support Services</t>
  </si>
  <si>
    <t>Financial Services</t>
  </si>
  <si>
    <t>Human Resources</t>
  </si>
  <si>
    <t>Legal Services</t>
  </si>
  <si>
    <t>Customer Services</t>
  </si>
  <si>
    <t>Information Technology</t>
  </si>
  <si>
    <t>Government Affairs</t>
  </si>
  <si>
    <t>Communication Services</t>
  </si>
  <si>
    <t>Regulatory Services</t>
  </si>
  <si>
    <t>Regulated Electric and Gas Operation Services</t>
  </si>
  <si>
    <t>Supply Services</t>
  </si>
  <si>
    <t>Bodily Injuries - Plant Related</t>
  </si>
  <si>
    <t>Bodily Injuries - Labor Related</t>
  </si>
  <si>
    <t>Current A/R-Workers Comp</t>
  </si>
  <si>
    <t>Other A/R-Workers Comp</t>
  </si>
  <si>
    <t>Non-Pension Postretiree Benefit Obligation</t>
  </si>
  <si>
    <t>FASB 112 Liability</t>
  </si>
  <si>
    <t>Current &amp; Long-term Incentive Plans</t>
  </si>
  <si>
    <t>Workers Comp - Long Term</t>
  </si>
  <si>
    <t>Workers Comp - Short Term</t>
  </si>
  <si>
    <t>Other Payroll Taxes</t>
  </si>
  <si>
    <t xml:space="preserve">Severance Liability </t>
  </si>
  <si>
    <t>Accrued Bonuses &amp; Incentives</t>
  </si>
  <si>
    <t>Accrued Benefits - Medical, Dental, Vision Benefits, etc.</t>
  </si>
  <si>
    <t>ASC 712 OPEB Obligation - Current &amp; Long-term</t>
  </si>
  <si>
    <t>Accrued Retention</t>
  </si>
  <si>
    <t>Deferred Comp Plan - Level 2</t>
  </si>
  <si>
    <t>Mgmt. Retention Incentive Plan</t>
  </si>
  <si>
    <t>Other Accrued Incentive Plans</t>
  </si>
  <si>
    <t>1999 AMT</t>
  </si>
  <si>
    <t>Accrual Labor Related</t>
  </si>
  <si>
    <t>Accrued Liab - Auto</t>
  </si>
  <si>
    <t>Accrued Liab - Misc.</t>
  </si>
  <si>
    <t>Accrued Liability - General</t>
  </si>
  <si>
    <t>BAD DEBT RESERVE</t>
  </si>
  <si>
    <t>Charitable Contribution Limit</t>
  </si>
  <si>
    <t>ENVIRONMENTAL EXPENSE</t>
  </si>
  <si>
    <t>OPEB</t>
  </si>
  <si>
    <t>SERP</t>
  </si>
  <si>
    <t>Stranded Costs</t>
  </si>
  <si>
    <t>Use Tax Reserve</t>
  </si>
  <si>
    <t>State NOL</t>
  </si>
  <si>
    <t>FAS109 Non-TCJA</t>
  </si>
  <si>
    <t>FAS 109 Regulatory Liability</t>
  </si>
  <si>
    <t>Protected Property (PowerTax)</t>
  </si>
  <si>
    <t>Non-Protected Property (PowerTax)</t>
  </si>
  <si>
    <t>Non-Protected Property (Non-PowerTax)</t>
  </si>
  <si>
    <t>BGS Deferred Related - Retail</t>
  </si>
  <si>
    <t>Interest on Contingent Taxes</t>
  </si>
  <si>
    <t>Loss on Reacquired Debt</t>
  </si>
  <si>
    <t>Misc. Deferred Debits - Retail</t>
  </si>
  <si>
    <t>NUG BUYOUT</t>
  </si>
  <si>
    <t>Other- 283</t>
  </si>
  <si>
    <t>PENSION PAYMENT RESERVE</t>
  </si>
  <si>
    <t>Reg Asset - FERC Formula Rate Adj. Trans. Svc</t>
  </si>
  <si>
    <t>Reg Asset-NJ Rec-Base</t>
  </si>
  <si>
    <t>Regulatory Asset - General</t>
  </si>
  <si>
    <t>Regulatory Asset - SREC Program</t>
  </si>
  <si>
    <t>December 31, 2021</t>
  </si>
  <si>
    <t>12/31/2021 (Actuals)</t>
  </si>
  <si>
    <t>True-up Adjustment</t>
  </si>
  <si>
    <t>Accrued Benefits</t>
  </si>
  <si>
    <t>Accrued Environmental Liability</t>
  </si>
  <si>
    <t>Accrued Liability - Legal</t>
  </si>
  <si>
    <t>Accrued OPEB</t>
  </si>
  <si>
    <t>Accrued Other Expenses</t>
  </si>
  <si>
    <t>Accrued Payroll Taxes - AIP</t>
  </si>
  <si>
    <t>Accrued Vacation</t>
  </si>
  <si>
    <t>Accrued Worker's Compensation</t>
  </si>
  <si>
    <t>Allowance for Doubtful Accounts</t>
  </si>
  <si>
    <t>Asset Retirement Obligation</t>
  </si>
  <si>
    <t>Deferred Compensation</t>
  </si>
  <si>
    <t>Deferred Revenue</t>
  </si>
  <si>
    <t>NJ AMA Credit</t>
  </si>
  <si>
    <t>Other Deferred Credits</t>
  </si>
  <si>
    <t>Prepaid Taxes</t>
  </si>
  <si>
    <t>Regulatory Liability</t>
  </si>
  <si>
    <t>Sales &amp; Use Tax Reserve</t>
  </si>
  <si>
    <t>State Income Taxes</t>
  </si>
  <si>
    <t>Charitable Contribution Carryforward</t>
  </si>
  <si>
    <t>State Net Operating Loss Carryforward</t>
  </si>
  <si>
    <t>Unamortized Investment Tax Credit</t>
  </si>
  <si>
    <t xml:space="preserve">ADIT relates to all functions and attributable to underlying operating and maintenance expenses that are recoverable in the transmission formula. </t>
  </si>
  <si>
    <t xml:space="preserve">ADIT excluded because the underlying account(s) are not recoverable in the transmission formula. </t>
  </si>
  <si>
    <t xml:space="preserve">The state net operating loss carry-forward, net of federal taxes, is included to the extent attributable to plant in service that is included in rate base. </t>
  </si>
  <si>
    <t xml:space="preserve">Accumulated Deferred Income Taxes attributable to income tax related regulatory assets and liabilities.  This balance is excluded from rate base and removed below.
</t>
  </si>
  <si>
    <t>AFUDC Equity</t>
  </si>
  <si>
    <t>Plant Deferred Taxes - Flow-through</t>
  </si>
  <si>
    <t>ADIT attributable to plant in service that is included in rate base.</t>
  </si>
  <si>
    <t>ADIT attributable to contributions-in-aid of construction excluded from rate base.</t>
  </si>
  <si>
    <t>Under ASC 740, deferred income taxes must be provided on all tax temporary differences, including AFUDC-Equity.  Deferred income taxes on AFUDC-Equity are not recognized for Regulatory purposes and are excluded from Rate Base.</t>
  </si>
  <si>
    <t xml:space="preserve">Plant related basis difference not currently includible in rate base.
</t>
  </si>
  <si>
    <t>Materials Reserve</t>
  </si>
  <si>
    <t>Other Deferred Debits</t>
  </si>
  <si>
    <t>Pension Asset</t>
  </si>
  <si>
    <t>Regulatory Asset</t>
  </si>
  <si>
    <t>Regulatory Asset - Accrued Vacation</t>
  </si>
  <si>
    <t>Renewable Energy Credits</t>
  </si>
  <si>
    <t xml:space="preserve">Account No. 255 (Accum. Deferred Investment Tax Credits) </t>
  </si>
  <si>
    <t xml:space="preserve">Less: Adjustment to rate base </t>
  </si>
  <si>
    <t>December 31, 2021 (Actual)</t>
  </si>
  <si>
    <t>Pursuant to the requirements of ASC 740, accumulated deferred income taxes must encompass all timing differences regardless of whether the difference is normalized or flowed-through.  These balances represent the deferred taxes of unamortized ITC. These amounts are removed from rate base below.</t>
  </si>
  <si>
    <t xml:space="preserve">ADIT relates to all functions and attributable to underlying accounts that are recoverable in the transmission formula. </t>
  </si>
  <si>
    <t xml:space="preserve">Included because the pension asset is included in rate base.  Related to accrual recognition of expense for book purposes &amp; deductibility of cash fundings for tax purposes.  </t>
  </si>
  <si>
    <t>The cost of bond redemption is deductible currently for tax purposes and is amortized over the life of the new bond issue for book purposes.    Excluded here since included in Cost of Debt.</t>
  </si>
  <si>
    <t>B0265 Mickelton</t>
  </si>
  <si>
    <t>B0276 Monroe</t>
  </si>
  <si>
    <t>B0211 Union-Corson</t>
  </si>
  <si>
    <t>B0210 Orchard-500kV</t>
  </si>
  <si>
    <t>B0210 Orchard-Below 500kV</t>
  </si>
  <si>
    <t>B0277 Cumberland Sub:2nd Xfmr</t>
  </si>
  <si>
    <t>B1398.5 Reconductor Mickleton - Depford - 230 Kv line</t>
  </si>
  <si>
    <t>B1398.3.1 Mickleton Deptford 230kv terminal</t>
  </si>
  <si>
    <t>B1600 Upgrade Mill T2 138/69 kV Transformer</t>
  </si>
  <si>
    <t>b0210.1 Orchard-Cumberland - Install second 230kV line</t>
  </si>
  <si>
    <t>b0212 Corson upgrade 138kV line trap</t>
  </si>
  <si>
    <t>may be weighted average of small projects</t>
  </si>
  <si>
    <t>Inputs from Atlantic City Electric Company 2021 FERC Form 1</t>
  </si>
  <si>
    <t>LTD Interest on Securitization Bonds in column (m)</t>
  </si>
  <si>
    <t>LTD on Securitization Bonds in column (l)</t>
  </si>
  <si>
    <t>p336.7b&amp;c</t>
  </si>
  <si>
    <t xml:space="preserve">p336.10b&amp;c </t>
  </si>
  <si>
    <t>p336.1d&amp;e</t>
  </si>
  <si>
    <t>Chamber of Commerce (923)</t>
  </si>
  <si>
    <t>Chamber of Commerce (930.2)</t>
  </si>
  <si>
    <t>Separation Costs</t>
  </si>
  <si>
    <t>Chamber of Commerce (921)</t>
  </si>
  <si>
    <t>BSC Commercial Operations Grp</t>
  </si>
  <si>
    <t>BSC Communications</t>
  </si>
  <si>
    <t>BSC Corp Development</t>
  </si>
  <si>
    <t>BSC Corp Secretary</t>
  </si>
  <si>
    <t>BSC Corp Strategy</t>
  </si>
  <si>
    <t>BSC Corporate SLA</t>
  </si>
  <si>
    <t>BSC Executive Services</t>
  </si>
  <si>
    <t>BSC Exelon Utilities</t>
  </si>
  <si>
    <t>BSC Exelon Transmission Co</t>
  </si>
  <si>
    <t>BSC Finance</t>
  </si>
  <si>
    <t>BSC Gen Company Activities</t>
  </si>
  <si>
    <t>BSC Gen Counsel</t>
  </si>
  <si>
    <t>BSC HR</t>
  </si>
  <si>
    <t>BSC Inform. Technology</t>
  </si>
  <si>
    <t>BSC Investment</t>
  </si>
  <si>
    <t>BSC Legal Services</t>
  </si>
  <si>
    <t>BSC Real Estate..</t>
  </si>
  <si>
    <t>BSC Reg &amp; Govt Affairs</t>
  </si>
  <si>
    <t>BSC Supply Srv</t>
  </si>
  <si>
    <t>BSC Unassigned Departments</t>
  </si>
  <si>
    <t>Upgrade ACE portion of Delco Tap - Mickleton 230 kV circuit</t>
  </si>
  <si>
    <t>B0265</t>
  </si>
  <si>
    <t>Replace both Monroe 230/69kV transformers</t>
  </si>
  <si>
    <t>B0276</t>
  </si>
  <si>
    <t>Reconductor Union - Corson 138kV circuit</t>
  </si>
  <si>
    <t>B0211</t>
  </si>
  <si>
    <t>B0210 Install new 500/230kV substation Orchard-500kV</t>
  </si>
  <si>
    <t>B0210.A</t>
  </si>
  <si>
    <t>B0210 Install new 500/230kV substation Orchard-Below 500kV</t>
  </si>
  <si>
    <t>B0210.B</t>
  </si>
  <si>
    <t>Install a sencond Cumberland 230/138kV transformer</t>
  </si>
  <si>
    <t>B0277</t>
  </si>
  <si>
    <t>Reconductor the exsting Mickleton - Goucestr - 230 Kv line</t>
  </si>
  <si>
    <t>B1398.5</t>
  </si>
  <si>
    <t>Mickleton Deptford 230kv terminal</t>
  </si>
  <si>
    <t>B1398.3.1</t>
  </si>
  <si>
    <t>Upgrade Mill T2 138/69 kV Transformer</t>
  </si>
  <si>
    <t>B1600</t>
  </si>
  <si>
    <t>B0210.1</t>
  </si>
  <si>
    <t>B0212</t>
  </si>
  <si>
    <t>Acct 456</t>
  </si>
  <si>
    <t>Transmission related training</t>
  </si>
  <si>
    <t>Illinois Legislative Costs</t>
  </si>
  <si>
    <t>Gross Receipt Taxes Refund (Total)</t>
  </si>
  <si>
    <t>Gross Receipt Taxes Refund (in 923)</t>
  </si>
  <si>
    <t>Other Prepayment</t>
  </si>
  <si>
    <t>NJ BPU Assessment</t>
  </si>
  <si>
    <t>Working fund</t>
  </si>
  <si>
    <t>Prepaid Insurance</t>
  </si>
  <si>
    <t>Prepaid Rent</t>
  </si>
  <si>
    <t>NJ BPU Assessment/Sales Use Taxes/Other</t>
  </si>
  <si>
    <t>Prepaid Property Tax</t>
  </si>
  <si>
    <t xml:space="preserve">Leased Asset </t>
  </si>
  <si>
    <t>(Line 1c / 4)</t>
  </si>
  <si>
    <t>1a</t>
  </si>
  <si>
    <t>1b</t>
  </si>
  <si>
    <t>1c</t>
  </si>
  <si>
    <t>(Line 2c - 3-3a-3b)</t>
  </si>
  <si>
    <t>Direct Transmission Wages Expense</t>
  </si>
  <si>
    <t>p354 footnote</t>
  </si>
  <si>
    <t>PHI Service Company Transmission Wages Expense</t>
  </si>
  <si>
    <t>Exelon Business Services Company Transmission Wages Expense</t>
  </si>
  <si>
    <t>Total Transmission Wages Expense</t>
  </si>
  <si>
    <t>Total Direct Wages Expense</t>
  </si>
  <si>
    <t>(Line 1+1a+1b)</t>
  </si>
  <si>
    <t>Total Exelon Business Services Company Wages Expense</t>
  </si>
  <si>
    <t>2a</t>
  </si>
  <si>
    <t>2b</t>
  </si>
  <si>
    <t>2c</t>
  </si>
  <si>
    <t>Total PHI Service Company Wages Expense</t>
  </si>
  <si>
    <t>(Line 2+2a+2b)</t>
  </si>
  <si>
    <t>Less Direct A&amp;G Wages Expense</t>
  </si>
  <si>
    <t>Less Exelon Business Services Company A&amp;G Expense</t>
  </si>
  <si>
    <t>Less PHI Service Company A&amp;G Expense</t>
  </si>
  <si>
    <t>2022
True-Up</t>
  </si>
  <si>
    <t>BPU Assessment</t>
  </si>
  <si>
    <t>December 31, 2022</t>
  </si>
  <si>
    <t>Actuals for the 12 Months Ended December 31, 2022</t>
  </si>
  <si>
    <t>2022 Projected</t>
  </si>
  <si>
    <t>12/31/2022 (Actuals)</t>
  </si>
  <si>
    <t>Accrued Bodily Injuries</t>
  </si>
  <si>
    <t>December 31, 2022 (Actual)</t>
  </si>
  <si>
    <t>Intracompany Sales</t>
  </si>
  <si>
    <t>Transmission Right of Way Carll's Corner-Landis Li - Cumberland (old records say Salem) County, NJ</t>
  </si>
  <si>
    <t>Prepaid Retention</t>
  </si>
  <si>
    <t>Other Prepaid Taxes</t>
  </si>
  <si>
    <t>Prepaid Software Fee &amp; License</t>
  </si>
  <si>
    <t>General Capital Lease $25,848,530</t>
  </si>
  <si>
    <t>General Capital Lease $7,399,899</t>
  </si>
  <si>
    <t>EPRI Membership</t>
  </si>
  <si>
    <t>Prior Period Adjustments listed in row 3j</t>
  </si>
  <si>
    <t>EPRI Membership dues in FERC Transmission O&amp;M Account 566</t>
  </si>
  <si>
    <t>Operation of Energy Storage Equipment</t>
  </si>
  <si>
    <t>Maintenance of Energy Storage Equipment</t>
  </si>
  <si>
    <t>.</t>
  </si>
  <si>
    <t xml:space="preserve">PJM </t>
  </si>
  <si>
    <t>The actuarially determined amount of OPEB expense in FERC 926 increase from the prior year;  The increase is due decrease in service cost, increase in interest cost due to higher discount rates and there was an increase due to expiration of some of the prior service cost credits.</t>
  </si>
  <si>
    <t>Transportation Equipment</t>
  </si>
  <si>
    <t>,R,T,V,X,Z,AB,AD,AF,AH</t>
  </si>
  <si>
    <t>Other Accrued Deferred Tax Assets</t>
  </si>
  <si>
    <t>Income Tax Regulatory Liability</t>
  </si>
  <si>
    <t>Plant Related Deferred Taxes</t>
  </si>
  <si>
    <t>Contribution in Aid of Construction</t>
  </si>
  <si>
    <t xml:space="preserve">Plant related basis differences not currently includible in rate base.
</t>
  </si>
  <si>
    <t>Exclude State Dist RA amort in line 5</t>
  </si>
  <si>
    <t xml:space="preserve">  FERC Form 1 page 351.1 lines 8 (h) - 11 (h),  transmission related only.</t>
  </si>
  <si>
    <t>Line 22 "Note Payable to ACE Transition Funding - variable"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</si>
</sst>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0%"/>
    <numFmt numFmtId="166" formatCode="_(&quot;$&quot;* #,##0_);_(&quot;$&quot;* \(#,##0\);_(&quot;$&quot;* &quot;-&quot;??_);_(@_)"/>
    <numFmt numFmtId="167" formatCode="0.000%"/>
    <numFmt numFmtId="168" formatCode="&quot;$&quot;#,##0.00"/>
    <numFmt numFmtId="169" formatCode="_(* #,##0.0_);_(* \(#,##0.0\);_(* &quot;-&quot;??_);_(@_)"/>
    <numFmt numFmtId="170" formatCode="General_)"/>
    <numFmt numFmtId="171" formatCode="0.0000"/>
    <numFmt numFmtId="172" formatCode="_(* #,##0.0000_);_(* \(#,##0.0000\);_(* &quot;-&quot;??_);_(@_)"/>
    <numFmt numFmtId="173" formatCode="0.00000"/>
    <numFmt numFmtId="174" formatCode="0.00000%"/>
    <numFmt numFmtId="175" formatCode="0.0%"/>
    <numFmt numFmtId="176" formatCode="0.000000%"/>
    <numFmt numFmtId="177" formatCode="#,##0_);\(#,##0\);&quot; &quot;"/>
    <numFmt numFmtId="178" formatCode="0_);\(0\)"/>
    <numFmt numFmtId="179" formatCode="#,##0.00000"/>
    <numFmt numFmtId="180" formatCode="&quot;$&quot;#,##0"/>
    <numFmt numFmtId="181" formatCode="_(* #,##0.00000_);_(* \(#,##0.00000\);_(* &quot;-&quot;?????_);_(@_)"/>
    <numFmt numFmtId="182" formatCode="_(* #,##0.000_);_(* \(#,##0.000\);_(* &quot;-&quot;???_);_(@_)"/>
    <numFmt numFmtId="183" formatCode="0_)"/>
    <numFmt numFmtId="184" formatCode="0.0"/>
    <numFmt numFmtId="185" formatCode="_(&quot;$&quot;* #,##0.0_);_(&quot;$&quot;* \(#,##0.0\);_(&quot;$&quot;* &quot;-&quot;??_);_(@_)"/>
    <numFmt numFmtId="186" formatCode="_(* #,##0.00000_);_(* \(#,##0.00000\);_(* &quot;-&quot;??_);_(@_)"/>
    <numFmt numFmtId="187" formatCode="_(* #,##0_);_(* \(#,##0\);_(* &quot;-&quot;???_);_(@_)"/>
  </numFmts>
  <fonts count="90">
    <font>
      <sz val="11"/>
      <color theme="1"/>
      <name val="Calibri"/>
      <family val="2"/>
      <scheme val="minor"/>
    </font>
    <font>
      <b/>
      <sz val="14"/>
      <name val="Arial"/>
      <family val="2"/>
    </font>
    <font>
      <b/>
      <sz val="10"/>
      <color indexed="10"/>
      <name val="Arial"/>
      <family val="2"/>
    </font>
    <font>
      <sz val="10"/>
      <color indexed="10"/>
      <name val="Arial"/>
      <family val="2"/>
    </font>
    <font>
      <b/>
      <sz val="10"/>
      <color indexed="14"/>
      <name val="Arial"/>
      <family val="2"/>
    </font>
    <font>
      <sz val="12"/>
      <name val="Arial Narrow"/>
      <family val="2"/>
    </font>
    <font>
      <b/>
      <sz val="12"/>
      <name val="Arial"/>
      <family val="2"/>
    </font>
    <font>
      <sz val="10"/>
      <name val="Arial"/>
      <family val="2"/>
    </font>
    <font>
      <b/>
      <sz val="10"/>
      <name val="Arial"/>
      <family val="2"/>
    </font>
    <font>
      <b/>
      <sz val="10"/>
      <color rgb="FFFF0000"/>
      <name val="Arial"/>
      <family val="2"/>
    </font>
    <font>
      <b/>
      <sz val="12"/>
      <color indexed="10"/>
      <name val="Arial"/>
      <family val="2"/>
    </font>
    <font>
      <b/>
      <sz val="14"/>
      <color indexed="10"/>
      <name val="Arial"/>
      <family val="2"/>
    </font>
    <font>
      <sz val="10"/>
      <color rgb="FFFF0000"/>
      <name val="Arial"/>
      <family val="2"/>
    </font>
    <font>
      <sz val="12"/>
      <name val="Arial"/>
      <family val="2"/>
    </font>
    <font>
      <i/>
      <sz val="10"/>
      <name val="Arial"/>
      <family val="2"/>
    </font>
    <font>
      <sz val="10"/>
      <name val="Courier"/>
      <family val="3"/>
    </font>
    <font>
      <b/>
      <sz val="12"/>
      <name val="Helv"/>
    </font>
    <font>
      <sz val="12"/>
      <name val="Arial MT"/>
    </font>
    <font>
      <sz val="12"/>
      <color indexed="12"/>
      <name val="Arial"/>
      <family val="2"/>
    </font>
    <font>
      <sz val="12"/>
      <color indexed="10"/>
      <name val="Arial"/>
      <family val="2"/>
    </font>
    <font>
      <b/>
      <u/>
      <sz val="10"/>
      <name val="Arial"/>
      <family val="2"/>
    </font>
    <font>
      <b/>
      <i/>
      <sz val="10"/>
      <name val="Arial"/>
      <family val="2"/>
    </font>
    <font>
      <b/>
      <i/>
      <sz val="10"/>
      <color indexed="10"/>
      <name val="Arial"/>
      <family val="2"/>
    </font>
    <font>
      <sz val="10"/>
      <color theme="1"/>
      <name val="Arial"/>
      <family val="2"/>
    </font>
    <font>
      <b/>
      <sz val="18"/>
      <name val="Arial"/>
      <family val="2"/>
    </font>
    <font>
      <b/>
      <sz val="22"/>
      <name val="Arial"/>
      <family val="2"/>
    </font>
    <font>
      <sz val="12"/>
      <color indexed="43"/>
      <name val="Arial"/>
      <family val="2"/>
    </font>
    <font>
      <b/>
      <sz val="12"/>
      <color indexed="13"/>
      <name val="Arial"/>
      <family val="2"/>
    </font>
    <font>
      <sz val="12"/>
      <color indexed="13"/>
      <name val="Arial"/>
      <family val="2"/>
    </font>
    <font>
      <i/>
      <sz val="12"/>
      <color indexed="14"/>
      <name val="Arial"/>
      <family val="2"/>
    </font>
    <font>
      <sz val="14"/>
      <name val="Arial"/>
      <family val="2"/>
    </font>
    <font>
      <sz val="12"/>
      <color rgb="FFFF0000"/>
      <name val="Arial"/>
      <family val="2"/>
    </font>
    <font>
      <u/>
      <sz val="12"/>
      <name val="Arial"/>
      <family val="2"/>
    </font>
    <font>
      <b/>
      <i/>
      <sz val="12"/>
      <color indexed="14"/>
      <name val="Arial"/>
      <family val="2"/>
    </font>
    <font>
      <sz val="11"/>
      <color theme="1"/>
      <name val="Calibri"/>
      <family val="2"/>
      <scheme val="minor"/>
    </font>
    <font>
      <b/>
      <sz val="11"/>
      <color theme="1"/>
      <name val="Calibri"/>
      <family val="2"/>
      <scheme val="minor"/>
    </font>
    <font>
      <sz val="10"/>
      <name val="Arial"/>
      <family val="2"/>
    </font>
    <font>
      <sz val="11"/>
      <color theme="1"/>
      <name val="Arial"/>
      <family val="2"/>
    </font>
    <font>
      <b/>
      <sz val="10"/>
      <color theme="1"/>
      <name val="Arial"/>
      <family val="2"/>
    </font>
    <font>
      <sz val="11"/>
      <color indexed="8"/>
      <name val="Arial Narrow"/>
      <family val="2"/>
    </font>
    <font>
      <sz val="10"/>
      <color indexed="8"/>
      <name val="Arial"/>
      <family val="2"/>
    </font>
    <font>
      <sz val="10"/>
      <color rgb="FF0000FF"/>
      <name val="Arial"/>
      <family val="2"/>
    </font>
    <font>
      <sz val="11"/>
      <color indexed="8"/>
      <name val="Arial"/>
      <family val="2"/>
    </font>
    <font>
      <b/>
      <sz val="12"/>
      <color theme="1"/>
      <name val="Arial"/>
      <family val="2"/>
    </font>
    <font>
      <sz val="12"/>
      <color theme="1"/>
      <name val="Arial"/>
      <family val="2"/>
    </font>
    <font>
      <b/>
      <i/>
      <sz val="12"/>
      <color theme="1"/>
      <name val="Arial"/>
      <family val="2"/>
    </font>
    <font>
      <b/>
      <sz val="11"/>
      <color theme="1"/>
      <name val="Arial"/>
      <family val="2"/>
    </font>
    <font>
      <b/>
      <sz val="14"/>
      <color theme="0"/>
      <name val="Arial"/>
      <family val="2"/>
    </font>
    <font>
      <b/>
      <sz val="24"/>
      <name val="Arial"/>
      <family val="2"/>
    </font>
    <font>
      <sz val="10"/>
      <name val="Arial"/>
      <family val="2"/>
    </font>
    <font>
      <b/>
      <sz val="12"/>
      <name val="Arial MT"/>
    </font>
    <font>
      <sz val="8"/>
      <name val="Calibri"/>
      <family val="2"/>
      <scheme val="minor"/>
    </font>
    <font>
      <sz val="12"/>
      <color indexed="8"/>
      <name val="Arial"/>
      <family val="2"/>
    </font>
    <font>
      <sz val="10"/>
      <color rgb="FF0070C0"/>
      <name val="Arial"/>
      <family val="2"/>
    </font>
    <font>
      <sz val="10"/>
      <color rgb="FF000000"/>
      <name val="Arial"/>
      <family val="2"/>
    </font>
    <font>
      <b/>
      <sz val="10"/>
      <color theme="0"/>
      <name val="Arial"/>
      <family val="2"/>
    </font>
    <font>
      <sz val="10"/>
      <color indexed="12"/>
      <name val="Arial"/>
      <family val="2"/>
    </font>
    <font>
      <sz val="12"/>
      <color theme="0"/>
      <name val="Arial"/>
      <family val="2"/>
    </font>
    <font>
      <b/>
      <sz val="15"/>
      <color theme="0"/>
      <name val="Arial"/>
      <family val="2"/>
    </font>
    <font>
      <sz val="10"/>
      <color theme="0"/>
      <name val="Arial"/>
      <family val="2"/>
    </font>
    <font>
      <sz val="10"/>
      <color theme="3"/>
      <name val="Arial"/>
      <family val="2"/>
    </font>
    <font>
      <sz val="10"/>
      <name val="Arial"/>
      <family val="2"/>
    </font>
    <font>
      <b/>
      <sz val="10"/>
      <color rgb="FF0070C0"/>
      <name val="Arial"/>
      <family val="2"/>
    </font>
    <font>
      <b/>
      <u/>
      <sz val="10"/>
      <color theme="1"/>
      <name val="Arial"/>
      <family val="2"/>
    </font>
    <font>
      <b/>
      <u/>
      <sz val="10"/>
      <color rgb="FF0070C0"/>
      <name val="Arial"/>
      <family val="2"/>
    </font>
    <font>
      <sz val="10"/>
      <color theme="1"/>
      <name val="Calibri"/>
      <family val="2"/>
      <scheme val="minor"/>
    </font>
    <font>
      <b/>
      <sz val="10"/>
      <color indexed="13"/>
      <name val="Arial"/>
      <family val="2"/>
    </font>
    <font>
      <sz val="10"/>
      <color theme="1"/>
      <name val="Courier New"/>
      <family val="2"/>
    </font>
    <font>
      <sz val="12"/>
      <color theme="1"/>
      <name val="Times New Roman"/>
      <family val="1"/>
    </font>
    <font>
      <sz val="10"/>
      <color rgb="FF00B050"/>
      <name val="Arial"/>
      <family val="2"/>
    </font>
    <font>
      <u/>
      <sz val="10"/>
      <color theme="1"/>
      <name val="Arial"/>
      <family val="2"/>
    </font>
    <font>
      <i/>
      <sz val="10"/>
      <color theme="1"/>
      <name val="Arial"/>
      <family val="2"/>
    </font>
    <font>
      <strike/>
      <sz val="10"/>
      <name val="Arial"/>
      <family val="2"/>
    </font>
    <font>
      <sz val="10"/>
      <color indexed="17"/>
      <name val="Arial"/>
      <family val="2"/>
    </font>
    <font>
      <vertAlign val="superscript"/>
      <sz val="10"/>
      <color theme="1"/>
      <name val="Arial"/>
      <family val="2"/>
    </font>
    <font>
      <vertAlign val="superscript"/>
      <sz val="10"/>
      <name val="Arial"/>
      <family val="2"/>
    </font>
    <font>
      <sz val="10"/>
      <color indexed="40"/>
      <name val="Arial"/>
      <family val="2"/>
    </font>
    <font>
      <b/>
      <sz val="14"/>
      <color theme="1"/>
      <name val="Arial"/>
      <family val="2"/>
    </font>
    <font>
      <u/>
      <sz val="10"/>
      <name val="Arial"/>
      <family val="2"/>
    </font>
    <font>
      <b/>
      <sz val="14"/>
      <color rgb="FFFF0000"/>
      <name val="Arial"/>
      <family val="2"/>
    </font>
    <font>
      <sz val="11"/>
      <name val="Arial"/>
      <family val="2"/>
    </font>
    <font>
      <sz val="10"/>
      <name val="Times New Roman"/>
      <family val="1"/>
    </font>
    <font>
      <sz val="10"/>
      <name val="Arial Narrow"/>
      <family val="2"/>
    </font>
    <font>
      <b/>
      <sz val="12"/>
      <color indexed="10"/>
      <name val="Arial Narrow"/>
      <family val="2"/>
    </font>
    <font>
      <b/>
      <sz val="10"/>
      <name val="Arial Narrow"/>
      <family val="2"/>
    </font>
    <font>
      <sz val="9"/>
      <name val="Arial Narrow"/>
      <family val="2"/>
    </font>
    <font>
      <sz val="8"/>
      <name val="Arial Narrow"/>
      <family val="2"/>
    </font>
    <font>
      <b/>
      <i/>
      <sz val="12"/>
      <name val="Arial"/>
      <family val="2"/>
    </font>
    <font>
      <b/>
      <i/>
      <sz val="10"/>
      <color rgb="FFFF0000"/>
      <name val="Arial"/>
      <family val="2"/>
    </font>
    <font>
      <b/>
      <sz val="10"/>
      <color indexed="10"/>
      <name val="Arial Narrow"/>
      <family val="2"/>
    </font>
  </fonts>
  <fills count="13">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8"/>
        <bgColor indexed="64"/>
      </patternFill>
    </fill>
    <fill>
      <patternFill patternType="solid">
        <fgColor indexed="41"/>
        <bgColor indexed="64"/>
      </patternFill>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1"/>
        <bgColor indexed="64"/>
      </patternFill>
    </fill>
    <fill>
      <patternFill patternType="solid">
        <fgColor theme="0" tint="-0.34998626667073579"/>
        <bgColor indexed="64"/>
      </patternFill>
    </fill>
    <fill>
      <patternFill patternType="solid">
        <fgColor rgb="FF0070C0"/>
        <bgColor indexed="64"/>
      </patternFill>
    </fill>
  </fills>
  <borders count="41">
    <border>
      <left/>
      <right/>
      <top/>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s>
  <cellStyleXfs count="167">
    <xf numFmtId="0" fontId="0"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170" fontId="15"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23" fillId="0" borderId="0"/>
    <xf numFmtId="43" fontId="23" fillId="0" borderId="0" applyFont="0" applyFill="0" applyBorder="0" applyAlignment="0" applyProtection="0"/>
    <xf numFmtId="168" fontId="17" fillId="0" borderId="0" applyProtection="0"/>
    <xf numFmtId="0" fontId="36"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168" fontId="17" fillId="0" borderId="0" applyProtection="0"/>
    <xf numFmtId="0" fontId="7" fillId="0" borderId="0"/>
    <xf numFmtId="168" fontId="17" fillId="0" borderId="0" applyProtection="0"/>
    <xf numFmtId="168" fontId="17" fillId="0" borderId="0" applyProtection="0"/>
    <xf numFmtId="0" fontId="17" fillId="0" borderId="0" applyProtection="0"/>
    <xf numFmtId="0" fontId="7" fillId="0" borderId="0"/>
    <xf numFmtId="0" fontId="7" fillId="0" borderId="0"/>
    <xf numFmtId="168" fontId="17" fillId="0" borderId="0" applyProtection="0"/>
    <xf numFmtId="0" fontId="7" fillId="0" borderId="0"/>
    <xf numFmtId="0" fontId="34" fillId="0" borderId="0"/>
    <xf numFmtId="168" fontId="17" fillId="0" borderId="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1" fontId="34" fillId="0" borderId="0" applyFont="0" applyFill="0" applyBorder="0" applyAlignment="0" applyProtection="0"/>
    <xf numFmtId="0" fontId="34" fillId="0" borderId="0"/>
    <xf numFmtId="0" fontId="34" fillId="0" borderId="0"/>
    <xf numFmtId="41"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168" fontId="17" fillId="0" borderId="0" applyProtection="0"/>
    <xf numFmtId="168" fontId="17" fillId="0" borderId="0" applyProtection="0"/>
    <xf numFmtId="0" fontId="7" fillId="0" borderId="0"/>
    <xf numFmtId="0" fontId="39" fillId="0" borderId="0"/>
    <xf numFmtId="0" fontId="34" fillId="0" borderId="0"/>
    <xf numFmtId="0" fontId="7" fillId="0" borderId="0"/>
    <xf numFmtId="168" fontId="17" fillId="0" borderId="0" applyProtection="0"/>
    <xf numFmtId="0" fontId="7" fillId="0" borderId="0"/>
    <xf numFmtId="168" fontId="17" fillId="0" borderId="0" applyProtection="0"/>
    <xf numFmtId="44" fontId="34" fillId="0" borderId="0" applyFont="0" applyFill="0" applyBorder="0" applyAlignment="0" applyProtection="0"/>
    <xf numFmtId="44" fontId="7" fillId="0" borderId="0" applyFont="0" applyFill="0" applyBorder="0" applyAlignment="0" applyProtection="0"/>
    <xf numFmtId="0" fontId="34" fillId="0" borderId="0"/>
    <xf numFmtId="0" fontId="7" fillId="0" borderId="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7" fillId="0" borderId="0"/>
    <xf numFmtId="43" fontId="34"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7" fillId="0" borderId="0" applyFont="0" applyFill="0" applyBorder="0" applyAlignment="0" applyProtection="0"/>
    <xf numFmtId="0" fontId="7" fillId="0" borderId="0"/>
    <xf numFmtId="9" fontId="7"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 fillId="0" borderId="0"/>
    <xf numFmtId="43"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49" fillId="0" borderId="0"/>
    <xf numFmtId="0" fontId="7" fillId="0" borderId="0"/>
    <xf numFmtId="0" fontId="52" fillId="0" borderId="0"/>
    <xf numFmtId="0" fontId="7" fillId="0" borderId="0"/>
    <xf numFmtId="43" fontId="23" fillId="0" borderId="0" applyFont="0" applyFill="0" applyBorder="0" applyAlignment="0" applyProtection="0"/>
    <xf numFmtId="0" fontId="23" fillId="0" borderId="0"/>
    <xf numFmtId="9" fontId="7" fillId="0" borderId="0" applyFont="0" applyFill="0" applyBorder="0" applyAlignment="0" applyProtection="0"/>
    <xf numFmtId="0" fontId="7" fillId="0" borderId="0"/>
    <xf numFmtId="0" fontId="61" fillId="0" borderId="0"/>
    <xf numFmtId="44" fontId="7" fillId="0" borderId="0" applyFont="0" applyFill="0" applyBorder="0" applyAlignment="0" applyProtection="0"/>
    <xf numFmtId="43" fontId="7" fillId="0" borderId="0" applyFont="0" applyFill="0" applyBorder="0" applyAlignment="0" applyProtection="0"/>
    <xf numFmtId="43" fontId="23" fillId="0" borderId="0" applyFont="0" applyFill="0" applyBorder="0" applyAlignment="0" applyProtection="0"/>
    <xf numFmtId="0" fontId="67" fillId="0" borderId="0"/>
    <xf numFmtId="43" fontId="6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cellStyleXfs>
  <cellXfs count="1838">
    <xf numFmtId="0" fontId="0" fillId="0" borderId="0" xfId="0"/>
    <xf numFmtId="0" fontId="2" fillId="0" borderId="0" xfId="0" applyFont="1"/>
    <xf numFmtId="0" fontId="3" fillId="0" borderId="0" xfId="0" applyFont="1"/>
    <xf numFmtId="0" fontId="0" fillId="0" borderId="0" xfId="0" applyAlignment="1">
      <alignment horizontal="center"/>
    </xf>
    <xf numFmtId="0" fontId="4" fillId="0" borderId="0" xfId="0" applyFont="1" applyAlignment="1">
      <alignment horizontal="center"/>
    </xf>
    <xf numFmtId="0" fontId="0" fillId="0" borderId="0" xfId="0" applyFill="1"/>
    <xf numFmtId="0" fontId="2" fillId="0" borderId="0" xfId="0" applyFont="1" applyFill="1"/>
    <xf numFmtId="0" fontId="5" fillId="0" borderId="0" xfId="0" applyNumberFormat="1" applyFont="1" applyFill="1"/>
    <xf numFmtId="0" fontId="8" fillId="0" borderId="0" xfId="0" applyFont="1" applyAlignment="1">
      <alignment horizontal="left"/>
    </xf>
    <xf numFmtId="0" fontId="7" fillId="0" borderId="0" xfId="0" applyFont="1"/>
    <xf numFmtId="0" fontId="0" fillId="0" borderId="0" xfId="0" applyFill="1" applyBorder="1"/>
    <xf numFmtId="0" fontId="10" fillId="0" borderId="0" xfId="0" applyFont="1"/>
    <xf numFmtId="3" fontId="7" fillId="0" borderId="0" xfId="0" applyNumberFormat="1" applyFont="1" applyBorder="1" applyAlignment="1">
      <alignment horizontal="center"/>
    </xf>
    <xf numFmtId="166" fontId="7" fillId="0" borderId="5" xfId="6" applyNumberFormat="1" applyFont="1" applyBorder="1" applyAlignment="1">
      <alignment horizontal="center"/>
    </xf>
    <xf numFmtId="0" fontId="12" fillId="0" borderId="0" xfId="0" applyFont="1"/>
    <xf numFmtId="0" fontId="13" fillId="0" borderId="0" xfId="0" applyFont="1"/>
    <xf numFmtId="0" fontId="7" fillId="0" borderId="1" xfId="0" applyFont="1" applyFill="1" applyBorder="1"/>
    <xf numFmtId="0" fontId="0" fillId="0" borderId="0" xfId="0" applyAlignment="1">
      <alignment horizontal="right"/>
    </xf>
    <xf numFmtId="0" fontId="13" fillId="0" borderId="0" xfId="0" applyFont="1" applyAlignment="1">
      <alignment horizontal="center"/>
    </xf>
    <xf numFmtId="0" fontId="13" fillId="0" borderId="0" xfId="0" applyFont="1" applyFill="1"/>
    <xf numFmtId="164" fontId="13" fillId="0" borderId="0" xfId="8" applyNumberFormat="1" applyFont="1"/>
    <xf numFmtId="10" fontId="13" fillId="0" borderId="0" xfId="12" applyNumberFormat="1" applyFont="1" applyFill="1"/>
    <xf numFmtId="0" fontId="13" fillId="5" borderId="0" xfId="0" applyFont="1" applyFill="1"/>
    <xf numFmtId="0" fontId="13" fillId="0" borderId="0" xfId="0" applyFont="1" applyAlignment="1">
      <alignment wrapText="1"/>
    </xf>
    <xf numFmtId="0" fontId="13" fillId="0" borderId="0" xfId="0" applyFont="1" applyAlignment="1">
      <alignment horizontal="left"/>
    </xf>
    <xf numFmtId="0" fontId="13" fillId="0" borderId="0" xfId="0" applyNumberFormat="1" applyFont="1" applyFill="1" applyAlignment="1">
      <alignment horizontal="center"/>
    </xf>
    <xf numFmtId="0" fontId="13" fillId="0" borderId="0" xfId="0" applyNumberFormat="1" applyFont="1" applyFill="1" applyAlignment="1">
      <alignment horizontal="left"/>
    </xf>
    <xf numFmtId="3" fontId="6" fillId="0" borderId="0" xfId="0" applyNumberFormat="1" applyFont="1" applyBorder="1" applyAlignment="1"/>
    <xf numFmtId="0" fontId="13" fillId="0" borderId="0" xfId="0" applyFont="1" applyBorder="1" applyAlignment="1"/>
    <xf numFmtId="0" fontId="13" fillId="0" borderId="0" xfId="0" applyFont="1" applyAlignment="1"/>
    <xf numFmtId="3" fontId="13" fillId="0" borderId="0" xfId="0" applyNumberFormat="1" applyFont="1" applyBorder="1" applyAlignment="1">
      <alignment horizontal="left"/>
    </xf>
    <xf numFmtId="170" fontId="13" fillId="0" borderId="12" xfId="13" applyFont="1" applyBorder="1" applyAlignment="1">
      <alignment vertical="center"/>
    </xf>
    <xf numFmtId="3" fontId="13" fillId="0" borderId="12" xfId="0" applyNumberFormat="1" applyFont="1" applyBorder="1" applyAlignment="1">
      <alignment horizontal="left"/>
    </xf>
    <xf numFmtId="0" fontId="13" fillId="0" borderId="0" xfId="0" applyFont="1" applyBorder="1" applyAlignment="1">
      <alignment horizontal="left"/>
    </xf>
    <xf numFmtId="3" fontId="13" fillId="0" borderId="0" xfId="0" applyNumberFormat="1" applyFont="1" applyFill="1" applyAlignment="1"/>
    <xf numFmtId="3" fontId="6" fillId="0" borderId="0" xfId="0" applyNumberFormat="1" applyFont="1" applyAlignment="1">
      <alignment horizontal="left"/>
    </xf>
    <xf numFmtId="3" fontId="13" fillId="0" borderId="0" xfId="0" applyNumberFormat="1" applyFont="1" applyAlignment="1">
      <alignment horizontal="left"/>
    </xf>
    <xf numFmtId="0" fontId="13" fillId="0" borderId="0" xfId="0" applyNumberFormat="1" applyFont="1" applyAlignment="1"/>
    <xf numFmtId="0" fontId="6" fillId="0" borderId="0" xfId="0" applyNumberFormat="1" applyFont="1" applyAlignment="1">
      <alignment horizontal="left"/>
    </xf>
    <xf numFmtId="3" fontId="13" fillId="0" borderId="0" xfId="0" applyNumberFormat="1" applyFont="1" applyFill="1" applyAlignment="1">
      <alignment horizontal="left"/>
    </xf>
    <xf numFmtId="3" fontId="13" fillId="0" borderId="12" xfId="0" applyNumberFormat="1" applyFont="1" applyFill="1" applyBorder="1" applyAlignment="1">
      <alignment horizontal="left"/>
    </xf>
    <xf numFmtId="0" fontId="13" fillId="0" borderId="0" xfId="0" applyFont="1" applyFill="1" applyBorder="1" applyAlignment="1">
      <alignment horizontal="left"/>
    </xf>
    <xf numFmtId="0" fontId="13" fillId="0" borderId="0" xfId="0" applyNumberFormat="1" applyFont="1" applyBorder="1"/>
    <xf numFmtId="0" fontId="13" fillId="0" borderId="0" xfId="0" applyFont="1" applyFill="1" applyAlignment="1">
      <alignment horizontal="left"/>
    </xf>
    <xf numFmtId="0" fontId="13" fillId="0" borderId="18" xfId="0" applyFont="1" applyFill="1" applyBorder="1" applyAlignment="1"/>
    <xf numFmtId="0" fontId="13" fillId="0" borderId="18" xfId="0" applyNumberFormat="1" applyFont="1" applyFill="1" applyBorder="1" applyAlignment="1"/>
    <xf numFmtId="3" fontId="13" fillId="0" borderId="18" xfId="0" applyNumberFormat="1" applyFont="1" applyFill="1" applyBorder="1" applyAlignment="1"/>
    <xf numFmtId="0" fontId="13" fillId="0" borderId="18" xfId="0" applyFont="1" applyBorder="1" applyAlignment="1"/>
    <xf numFmtId="0" fontId="6" fillId="0" borderId="18" xfId="0" applyNumberFormat="1" applyFont="1" applyBorder="1" applyAlignment="1"/>
    <xf numFmtId="0" fontId="13" fillId="0" borderId="18" xfId="0" applyFont="1" applyBorder="1" applyAlignment="1">
      <alignment horizontal="left"/>
    </xf>
    <xf numFmtId="3" fontId="13" fillId="0" borderId="18" xfId="0" applyNumberFormat="1" applyFont="1" applyBorder="1" applyAlignment="1"/>
    <xf numFmtId="3" fontId="13" fillId="0" borderId="0" xfId="0" applyNumberFormat="1" applyFont="1" applyFill="1" applyAlignment="1">
      <alignment horizontal="center"/>
    </xf>
    <xf numFmtId="171" fontId="13" fillId="0" borderId="0" xfId="0" applyNumberFormat="1" applyFont="1" applyFill="1" applyAlignment="1"/>
    <xf numFmtId="172" fontId="13" fillId="0" borderId="0" xfId="8" applyNumberFormat="1" applyFont="1" applyFill="1" applyBorder="1" applyAlignment="1"/>
    <xf numFmtId="3" fontId="13" fillId="0" borderId="0" xfId="0" quotePrefix="1" applyNumberFormat="1" applyFont="1" applyAlignment="1">
      <alignment horizontal="right"/>
    </xf>
    <xf numFmtId="171" fontId="13" fillId="0" borderId="0" xfId="0" applyNumberFormat="1" applyFont="1" applyAlignment="1"/>
    <xf numFmtId="0" fontId="13" fillId="0" borderId="0" xfId="0" applyFont="1" applyAlignment="1">
      <alignment horizontal="right"/>
    </xf>
    <xf numFmtId="3" fontId="13" fillId="0" borderId="12" xfId="0" applyNumberFormat="1" applyFont="1" applyBorder="1" applyAlignment="1">
      <alignment horizontal="right"/>
    </xf>
    <xf numFmtId="171" fontId="13" fillId="0" borderId="12" xfId="0" applyNumberFormat="1" applyFont="1" applyBorder="1" applyAlignment="1"/>
    <xf numFmtId="0" fontId="6" fillId="0" borderId="0" xfId="0" applyFont="1" applyBorder="1" applyAlignment="1"/>
    <xf numFmtId="0" fontId="6" fillId="0" borderId="0" xfId="0" applyNumberFormat="1" applyFont="1" applyBorder="1" applyAlignment="1"/>
    <xf numFmtId="0" fontId="6" fillId="0" borderId="0" xfId="0" applyFont="1" applyBorder="1" applyAlignment="1">
      <alignment horizontal="left"/>
    </xf>
    <xf numFmtId="3" fontId="6" fillId="0" borderId="0" xfId="0" quotePrefix="1" applyNumberFormat="1" applyFont="1" applyBorder="1" applyAlignment="1">
      <alignment horizontal="right"/>
    </xf>
    <xf numFmtId="171" fontId="6" fillId="0" borderId="0" xfId="0" applyNumberFormat="1" applyFont="1" applyAlignment="1"/>
    <xf numFmtId="0" fontId="6" fillId="0" borderId="0" xfId="0" applyNumberFormat="1" applyFont="1" applyAlignment="1">
      <alignment horizontal="center"/>
    </xf>
    <xf numFmtId="0" fontId="6" fillId="0" borderId="19" xfId="0" applyFont="1" applyBorder="1" applyAlignment="1"/>
    <xf numFmtId="0" fontId="13" fillId="0" borderId="19" xfId="0" applyFont="1" applyBorder="1"/>
    <xf numFmtId="3" fontId="6" fillId="0" borderId="19" xfId="0" applyNumberFormat="1" applyFont="1" applyBorder="1" applyAlignment="1">
      <alignment horizontal="left"/>
    </xf>
    <xf numFmtId="173" fontId="6" fillId="0" borderId="19" xfId="0" applyNumberFormat="1" applyFont="1" applyBorder="1" applyAlignment="1">
      <alignment horizontal="center"/>
    </xf>
    <xf numFmtId="3" fontId="6" fillId="0" borderId="19" xfId="0" applyNumberFormat="1" applyFont="1" applyBorder="1" applyAlignment="1"/>
    <xf numFmtId="0" fontId="13" fillId="5" borderId="0" xfId="0" applyFont="1" applyFill="1" applyAlignment="1"/>
    <xf numFmtId="0" fontId="13" fillId="5" borderId="0" xfId="0" applyFont="1" applyFill="1" applyBorder="1" applyAlignment="1">
      <alignment horizontal="center" wrapText="1"/>
    </xf>
    <xf numFmtId="0" fontId="6" fillId="0" borderId="0" xfId="0" applyNumberFormat="1" applyFont="1" applyFill="1" applyAlignment="1"/>
    <xf numFmtId="3" fontId="13" fillId="0" borderId="0" xfId="0" applyNumberFormat="1" applyFont="1" applyAlignment="1">
      <alignment horizontal="center"/>
    </xf>
    <xf numFmtId="165" fontId="6" fillId="0" borderId="0" xfId="12" applyNumberFormat="1" applyFont="1" applyAlignment="1"/>
    <xf numFmtId="173" fontId="13" fillId="0" borderId="0" xfId="0" applyNumberFormat="1" applyFont="1" applyAlignment="1">
      <alignment horizontal="center"/>
    </xf>
    <xf numFmtId="167" fontId="13" fillId="0" borderId="0" xfId="0" applyNumberFormat="1" applyFont="1" applyAlignment="1">
      <alignment horizontal="left"/>
    </xf>
    <xf numFmtId="167" fontId="13" fillId="0" borderId="0" xfId="0" applyNumberFormat="1" applyFont="1" applyAlignment="1">
      <alignment horizontal="center"/>
    </xf>
    <xf numFmtId="10" fontId="13" fillId="0" borderId="0" xfId="0" applyNumberFormat="1" applyFont="1" applyFill="1" applyAlignment="1">
      <alignment horizontal="right"/>
    </xf>
    <xf numFmtId="10" fontId="13" fillId="0" borderId="0" xfId="12" applyNumberFormat="1" applyFont="1" applyFill="1" applyAlignment="1"/>
    <xf numFmtId="0" fontId="13" fillId="0" borderId="0" xfId="0" applyNumberFormat="1" applyFont="1" applyBorder="1" applyAlignment="1">
      <alignment horizontal="center"/>
    </xf>
    <xf numFmtId="0" fontId="13" fillId="0" borderId="12" xfId="0" applyFont="1" applyFill="1" applyBorder="1" applyAlignment="1">
      <alignment horizontal="left"/>
    </xf>
    <xf numFmtId="0" fontId="13" fillId="0" borderId="12" xfId="0" applyNumberFormat="1" applyFont="1" applyBorder="1" applyAlignment="1">
      <alignment horizontal="center"/>
    </xf>
    <xf numFmtId="0" fontId="18" fillId="0" borderId="18" xfId="0" applyNumberFormat="1" applyFont="1" applyFill="1" applyBorder="1" applyAlignment="1">
      <alignment horizontal="center"/>
    </xf>
    <xf numFmtId="0" fontId="6" fillId="0" borderId="0" xfId="0" applyNumberFormat="1" applyFont="1" applyBorder="1" applyAlignment="1">
      <alignment horizontal="left"/>
    </xf>
    <xf numFmtId="0" fontId="6" fillId="0" borderId="0" xfId="0" applyFont="1"/>
    <xf numFmtId="164" fontId="13" fillId="0" borderId="0" xfId="8" applyNumberFormat="1" applyFont="1" applyFill="1" applyAlignment="1"/>
    <xf numFmtId="167" fontId="6" fillId="0" borderId="19" xfId="0" applyNumberFormat="1" applyFont="1" applyBorder="1" applyAlignment="1">
      <alignment horizontal="left"/>
    </xf>
    <xf numFmtId="0" fontId="6" fillId="0" borderId="19" xfId="0" applyFont="1" applyBorder="1" applyAlignment="1">
      <alignment horizontal="center"/>
    </xf>
    <xf numFmtId="173" fontId="6" fillId="0" borderId="19" xfId="0" applyNumberFormat="1" applyFont="1" applyBorder="1" applyAlignment="1"/>
    <xf numFmtId="3" fontId="13" fillId="0" borderId="0" xfId="0" applyNumberFormat="1" applyFont="1" applyFill="1" applyAlignment="1">
      <alignment horizontal="right"/>
    </xf>
    <xf numFmtId="173" fontId="13" fillId="0" borderId="0" xfId="0" applyNumberFormat="1" applyFont="1" applyAlignment="1"/>
    <xf numFmtId="174" fontId="13" fillId="0" borderId="0" xfId="12" applyNumberFormat="1" applyFont="1" applyFill="1" applyAlignment="1">
      <alignment horizontal="right"/>
    </xf>
    <xf numFmtId="0" fontId="2" fillId="0" borderId="0" xfId="0" applyFont="1" applyAlignment="1">
      <alignment horizontal="center"/>
    </xf>
    <xf numFmtId="164" fontId="0" fillId="0" borderId="0" xfId="8" applyNumberFormat="1" applyFont="1" applyAlignment="1"/>
    <xf numFmtId="0" fontId="4" fillId="0" borderId="0" xfId="0" applyFont="1" applyAlignment="1">
      <alignment horizontal="right"/>
    </xf>
    <xf numFmtId="0" fontId="8" fillId="0" borderId="0" xfId="0" applyFont="1" applyAlignment="1"/>
    <xf numFmtId="0" fontId="7" fillId="0" borderId="0" xfId="0" applyFont="1" applyFill="1" applyAlignment="1"/>
    <xf numFmtId="166" fontId="7" fillId="2" borderId="0" xfId="7" applyNumberFormat="1" applyFont="1" applyFill="1"/>
    <xf numFmtId="164" fontId="7" fillId="0" borderId="0" xfId="8" applyNumberFormat="1" applyFont="1" applyFill="1" applyBorder="1" applyAlignment="1">
      <alignment wrapText="1"/>
    </xf>
    <xf numFmtId="0" fontId="3" fillId="0" borderId="0" xfId="0" applyFont="1" applyFill="1"/>
    <xf numFmtId="0" fontId="14" fillId="0" borderId="0" xfId="0" applyFont="1" applyAlignment="1">
      <alignment wrapText="1"/>
    </xf>
    <xf numFmtId="0" fontId="7" fillId="0" borderId="0" xfId="0" applyFont="1" applyFill="1"/>
    <xf numFmtId="0" fontId="7" fillId="0" borderId="0" xfId="0" applyFont="1" applyFill="1" applyAlignment="1">
      <alignment wrapText="1"/>
    </xf>
    <xf numFmtId="164" fontId="7" fillId="2" borderId="0" xfId="8" applyNumberFormat="1" applyFont="1" applyFill="1" applyAlignment="1"/>
    <xf numFmtId="0" fontId="12" fillId="0" borderId="0" xfId="0" applyFont="1" applyAlignment="1">
      <alignment horizontal="right"/>
    </xf>
    <xf numFmtId="164" fontId="7" fillId="0" borderId="0" xfId="0" applyNumberFormat="1" applyFont="1"/>
    <xf numFmtId="164" fontId="7" fillId="0" borderId="0" xfId="0" applyNumberFormat="1" applyFont="1" applyFill="1"/>
    <xf numFmtId="0" fontId="7" fillId="0" borderId="0" xfId="14"/>
    <xf numFmtId="0" fontId="21" fillId="0" borderId="0" xfId="0" applyFont="1" applyFill="1" applyAlignment="1">
      <alignment horizontal="center"/>
    </xf>
    <xf numFmtId="0" fontId="21" fillId="0" borderId="0" xfId="0" applyFont="1"/>
    <xf numFmtId="0" fontId="22" fillId="0" borderId="0" xfId="0" applyFont="1" applyFill="1" applyAlignment="1">
      <alignment horizontal="center"/>
    </xf>
    <xf numFmtId="0" fontId="21" fillId="0" borderId="0" xfId="0" applyFont="1" applyAlignment="1">
      <alignment horizontal="center"/>
    </xf>
    <xf numFmtId="0" fontId="21" fillId="0" borderId="0" xfId="0" applyFont="1" applyFill="1" applyAlignment="1">
      <alignment horizontal="right"/>
    </xf>
    <xf numFmtId="0" fontId="21" fillId="0" borderId="0" xfId="0" applyFont="1" applyBorder="1" applyAlignment="1">
      <alignment horizontal="center"/>
    </xf>
    <xf numFmtId="0" fontId="21" fillId="0" borderId="0" xfId="0" applyNumberFormat="1" applyFont="1" applyFill="1" applyBorder="1" applyAlignment="1">
      <alignment horizontal="center"/>
    </xf>
    <xf numFmtId="0" fontId="7" fillId="0" borderId="0" xfId="0" applyNumberFormat="1" applyFont="1" applyFill="1" applyBorder="1" applyAlignment="1">
      <alignment horizontal="left"/>
    </xf>
    <xf numFmtId="0" fontId="21" fillId="0" borderId="0" xfId="0" applyFont="1" applyFill="1"/>
    <xf numFmtId="0" fontId="3" fillId="0" borderId="0" xfId="0" applyFont="1" applyFill="1" applyBorder="1"/>
    <xf numFmtId="37" fontId="7" fillId="0" borderId="0" xfId="0" applyNumberFormat="1" applyFont="1" applyFill="1"/>
    <xf numFmtId="0" fontId="24" fillId="0" borderId="0" xfId="0" applyFont="1" applyAlignment="1">
      <alignment horizontal="center"/>
    </xf>
    <xf numFmtId="0" fontId="25" fillId="0" borderId="0" xfId="0" applyFont="1" applyBorder="1" applyAlignment="1">
      <alignment horizontal="center"/>
    </xf>
    <xf numFmtId="0" fontId="26" fillId="0" borderId="0" xfId="0" applyFont="1" applyFill="1" applyAlignment="1">
      <alignment horizontal="left"/>
    </xf>
    <xf numFmtId="0" fontId="26" fillId="0" borderId="0" xfId="0" applyFont="1" applyFill="1" applyAlignment="1"/>
    <xf numFmtId="0" fontId="26" fillId="0" borderId="0" xfId="0" applyFont="1" applyFill="1" applyAlignment="1">
      <alignment horizontal="center"/>
    </xf>
    <xf numFmtId="0" fontId="26" fillId="0" borderId="0" xfId="0" applyFont="1" applyFill="1"/>
    <xf numFmtId="0" fontId="24" fillId="6" borderId="2" xfId="0" applyFont="1" applyFill="1" applyBorder="1" applyAlignment="1">
      <alignment horizontal="left"/>
    </xf>
    <xf numFmtId="0" fontId="13" fillId="6" borderId="4" xfId="0" applyFont="1" applyFill="1" applyBorder="1" applyAlignment="1"/>
    <xf numFmtId="0" fontId="13" fillId="6" borderId="4" xfId="0" applyFont="1" applyFill="1" applyBorder="1" applyAlignment="1">
      <alignment horizontal="center"/>
    </xf>
    <xf numFmtId="0" fontId="13" fillId="6" borderId="3" xfId="0" applyFont="1" applyFill="1" applyBorder="1"/>
    <xf numFmtId="0" fontId="24" fillId="6" borderId="7" xfId="0" applyFont="1" applyFill="1" applyBorder="1" applyAlignment="1">
      <alignment horizontal="left"/>
    </xf>
    <xf numFmtId="0" fontId="16" fillId="6" borderId="1" xfId="0" applyFont="1" applyFill="1" applyBorder="1" applyAlignment="1"/>
    <xf numFmtId="0" fontId="6" fillId="6" borderId="1" xfId="0" applyFont="1" applyFill="1" applyBorder="1" applyAlignment="1"/>
    <xf numFmtId="0" fontId="16" fillId="6" borderId="1" xfId="0" applyNumberFormat="1" applyFont="1" applyFill="1" applyBorder="1" applyAlignment="1">
      <alignment horizontal="center"/>
    </xf>
    <xf numFmtId="0" fontId="6" fillId="6" borderId="8" xfId="0" applyFont="1" applyFill="1" applyBorder="1" applyAlignment="1">
      <alignment horizontal="center" wrapText="1"/>
    </xf>
    <xf numFmtId="0" fontId="6" fillId="0" borderId="6" xfId="0" applyFont="1" applyBorder="1"/>
    <xf numFmtId="0" fontId="6" fillId="2" borderId="17" xfId="0" quotePrefix="1" applyFont="1" applyFill="1" applyBorder="1" applyAlignment="1">
      <alignment horizontal="center" wrapText="1"/>
    </xf>
    <xf numFmtId="0" fontId="24" fillId="0" borderId="0" xfId="0" applyFont="1" applyFill="1" applyBorder="1" applyAlignment="1">
      <alignment horizontal="left"/>
    </xf>
    <xf numFmtId="0" fontId="16" fillId="0" borderId="0" xfId="0" applyFont="1" applyFill="1" applyBorder="1" applyAlignment="1"/>
    <xf numFmtId="0" fontId="6" fillId="0" borderId="0" xfId="0" applyFont="1" applyFill="1" applyBorder="1" applyAlignment="1"/>
    <xf numFmtId="0" fontId="16" fillId="0" borderId="0" xfId="0" applyNumberFormat="1" applyFont="1" applyFill="1" applyBorder="1" applyAlignment="1">
      <alignment horizontal="center"/>
    </xf>
    <xf numFmtId="0" fontId="6" fillId="0" borderId="0" xfId="0" applyFont="1" applyFill="1" applyBorder="1" applyAlignment="1">
      <alignment horizontal="center" wrapText="1"/>
    </xf>
    <xf numFmtId="0" fontId="6" fillId="0" borderId="0" xfId="0" applyFont="1" applyFill="1" applyBorder="1"/>
    <xf numFmtId="0" fontId="6" fillId="0" borderId="0" xfId="0" applyFont="1" applyFill="1"/>
    <xf numFmtId="0" fontId="27" fillId="5" borderId="0" xfId="0" applyFont="1" applyFill="1" applyBorder="1" applyAlignment="1">
      <alignment horizontal="left"/>
    </xf>
    <xf numFmtId="0" fontId="27" fillId="5" borderId="0" xfId="0" applyFont="1" applyFill="1" applyBorder="1" applyAlignment="1"/>
    <xf numFmtId="0" fontId="13" fillId="5" borderId="0" xfId="0" applyFont="1" applyFill="1" applyBorder="1" applyAlignment="1"/>
    <xf numFmtId="0" fontId="13" fillId="5" borderId="0" xfId="0" applyFont="1" applyFill="1" applyBorder="1"/>
    <xf numFmtId="0" fontId="13" fillId="0" borderId="0" xfId="0" applyFont="1" applyFill="1" applyBorder="1" applyAlignment="1">
      <alignment horizontal="center" wrapText="1"/>
    </xf>
    <xf numFmtId="0" fontId="18" fillId="0" borderId="0" xfId="0" applyFont="1" applyFill="1" applyAlignment="1">
      <alignment horizontal="left"/>
    </xf>
    <xf numFmtId="0" fontId="13" fillId="0" borderId="0" xfId="0" applyFont="1" applyFill="1" applyAlignment="1">
      <alignment horizontal="center"/>
    </xf>
    <xf numFmtId="0" fontId="13" fillId="0" borderId="18" xfId="0" applyNumberFormat="1" applyFont="1" applyBorder="1" applyAlignment="1"/>
    <xf numFmtId="3" fontId="13" fillId="0" borderId="18" xfId="0" applyNumberFormat="1" applyFont="1" applyBorder="1" applyAlignment="1">
      <alignment horizontal="center"/>
    </xf>
    <xf numFmtId="0" fontId="13" fillId="0" borderId="19" xfId="0" applyNumberFormat="1" applyFont="1" applyFill="1" applyBorder="1" applyAlignment="1"/>
    <xf numFmtId="0" fontId="13" fillId="0" borderId="19" xfId="0" applyFont="1" applyFill="1" applyBorder="1" applyAlignment="1"/>
    <xf numFmtId="3" fontId="13" fillId="0" borderId="19" xfId="0" applyNumberFormat="1" applyFont="1" applyBorder="1" applyAlignment="1"/>
    <xf numFmtId="0" fontId="13" fillId="0" borderId="19" xfId="0" applyFont="1" applyBorder="1" applyAlignment="1"/>
    <xf numFmtId="165" fontId="13" fillId="0" borderId="0" xfId="12" applyNumberFormat="1" applyFont="1" applyAlignment="1"/>
    <xf numFmtId="0" fontId="13" fillId="0" borderId="18" xfId="0" applyFont="1" applyBorder="1"/>
    <xf numFmtId="0" fontId="13" fillId="0" borderId="18" xfId="0" applyFont="1" applyBorder="1" applyAlignment="1">
      <alignment horizontal="center"/>
    </xf>
    <xf numFmtId="0" fontId="13" fillId="0" borderId="19" xfId="0" applyFont="1" applyBorder="1" applyAlignment="1">
      <alignment horizontal="center"/>
    </xf>
    <xf numFmtId="3" fontId="13" fillId="0" borderId="0" xfId="0" applyNumberFormat="1" applyFont="1" applyFill="1"/>
    <xf numFmtId="0" fontId="28" fillId="5" borderId="0" xfId="0" applyFont="1" applyFill="1" applyBorder="1" applyAlignment="1">
      <alignment horizontal="left"/>
    </xf>
    <xf numFmtId="0" fontId="28" fillId="5" borderId="0" xfId="0" applyFont="1" applyFill="1" applyBorder="1" applyAlignment="1"/>
    <xf numFmtId="0" fontId="28" fillId="0" borderId="0" xfId="0" applyFont="1" applyFill="1" applyBorder="1" applyAlignment="1">
      <alignment horizontal="center"/>
    </xf>
    <xf numFmtId="0" fontId="28" fillId="0" borderId="0" xfId="0" applyFont="1" applyFill="1" applyBorder="1" applyAlignment="1"/>
    <xf numFmtId="0" fontId="13" fillId="0" borderId="12" xfId="0" applyFont="1" applyBorder="1" applyAlignment="1">
      <alignment horizontal="center"/>
    </xf>
    <xf numFmtId="0" fontId="13" fillId="0" borderId="0" xfId="0" applyNumberFormat="1" applyFont="1" applyAlignment="1">
      <alignment horizontal="right"/>
    </xf>
    <xf numFmtId="0" fontId="18" fillId="0" borderId="18" xfId="0" applyFont="1" applyFill="1" applyBorder="1" applyAlignment="1"/>
    <xf numFmtId="3" fontId="13" fillId="0" borderId="19" xfId="0" applyNumberFormat="1" applyFont="1" applyBorder="1"/>
    <xf numFmtId="0" fontId="18" fillId="0" borderId="12" xfId="0" applyFont="1" applyFill="1" applyBorder="1" applyAlignment="1">
      <alignment horizontal="center"/>
    </xf>
    <xf numFmtId="0" fontId="13" fillId="0" borderId="0" xfId="0" applyNumberFormat="1" applyFont="1" applyBorder="1" applyAlignment="1"/>
    <xf numFmtId="0" fontId="29" fillId="0" borderId="0" xfId="0" applyFont="1" applyAlignment="1">
      <alignment horizontal="left"/>
    </xf>
    <xf numFmtId="0" fontId="29" fillId="0" borderId="0" xfId="0" applyFont="1"/>
    <xf numFmtId="3" fontId="13" fillId="0" borderId="18" xfId="0" applyNumberFormat="1" applyFont="1" applyFill="1" applyBorder="1" applyAlignment="1">
      <alignment horizontal="right"/>
    </xf>
    <xf numFmtId="0" fontId="13" fillId="0" borderId="0" xfId="0" applyNumberFormat="1" applyFont="1" applyFill="1" applyAlignment="1">
      <alignment horizontal="right"/>
    </xf>
    <xf numFmtId="165" fontId="13" fillId="0" borderId="0" xfId="0" applyNumberFormat="1" applyFont="1" applyAlignment="1">
      <alignment horizontal="right"/>
    </xf>
    <xf numFmtId="0" fontId="13" fillId="0" borderId="12" xfId="0" applyNumberFormat="1" applyFont="1" applyFill="1" applyBorder="1" applyAlignment="1">
      <alignment horizontal="center"/>
    </xf>
    <xf numFmtId="3" fontId="13" fillId="0" borderId="18" xfId="0" applyNumberFormat="1" applyFont="1" applyBorder="1"/>
    <xf numFmtId="0" fontId="13" fillId="0" borderId="12" xfId="0" applyFont="1" applyBorder="1"/>
    <xf numFmtId="0" fontId="18" fillId="0" borderId="12" xfId="0" applyFont="1" applyBorder="1" applyAlignment="1">
      <alignment horizontal="center"/>
    </xf>
    <xf numFmtId="0" fontId="13" fillId="0" borderId="19" xfId="0" applyFont="1" applyFill="1" applyBorder="1"/>
    <xf numFmtId="0" fontId="31" fillId="0" borderId="0" xfId="0" applyFont="1"/>
    <xf numFmtId="0" fontId="6" fillId="0" borderId="0" xfId="0" applyFont="1" applyFill="1" applyAlignment="1"/>
    <xf numFmtId="0" fontId="18" fillId="0" borderId="0" xfId="0" applyFont="1" applyFill="1" applyAlignment="1">
      <alignment horizontal="center"/>
    </xf>
    <xf numFmtId="0" fontId="18" fillId="0" borderId="12" xfId="0" applyFont="1" applyFill="1" applyBorder="1" applyAlignment="1"/>
    <xf numFmtId="3" fontId="13" fillId="0" borderId="19" xfId="0" applyNumberFormat="1" applyFont="1" applyBorder="1" applyAlignment="1">
      <alignment horizontal="center"/>
    </xf>
    <xf numFmtId="0" fontId="19" fillId="0" borderId="0" xfId="0" applyNumberFormat="1" applyFont="1" applyFill="1" applyAlignment="1">
      <alignment horizontal="center"/>
    </xf>
    <xf numFmtId="0" fontId="19" fillId="0" borderId="0" xfId="0" applyNumberFormat="1" applyFont="1" applyFill="1" applyAlignment="1"/>
    <xf numFmtId="0" fontId="13" fillId="0" borderId="19" xfId="0" applyNumberFormat="1" applyFont="1" applyBorder="1" applyAlignment="1">
      <alignment horizontal="left"/>
    </xf>
    <xf numFmtId="0" fontId="13" fillId="0" borderId="19" xfId="0" applyFont="1" applyBorder="1" applyAlignment="1">
      <alignment horizontal="right"/>
    </xf>
    <xf numFmtId="0" fontId="32" fillId="0" borderId="0" xfId="0" applyNumberFormat="1" applyFont="1" applyFill="1" applyAlignment="1">
      <alignment horizontal="left"/>
    </xf>
    <xf numFmtId="164" fontId="13" fillId="0" borderId="0" xfId="8" applyNumberFormat="1" applyFont="1" applyFill="1"/>
    <xf numFmtId="170" fontId="13" fillId="0" borderId="12" xfId="13" applyFont="1" applyFill="1" applyBorder="1" applyAlignment="1">
      <alignment vertical="center"/>
    </xf>
    <xf numFmtId="3" fontId="18" fillId="0" borderId="12" xfId="0" applyNumberFormat="1" applyFont="1" applyFill="1" applyBorder="1" applyAlignment="1">
      <alignment horizontal="center"/>
    </xf>
    <xf numFmtId="0" fontId="18" fillId="0" borderId="0" xfId="0" applyFont="1" applyAlignment="1">
      <alignment horizontal="center"/>
    </xf>
    <xf numFmtId="3" fontId="13" fillId="0" borderId="0" xfId="0" quotePrefix="1" applyNumberFormat="1" applyFont="1" applyBorder="1" applyAlignment="1">
      <alignment horizontal="right"/>
    </xf>
    <xf numFmtId="167" fontId="13" fillId="0" borderId="19" xfId="0" applyNumberFormat="1" applyFont="1" applyBorder="1" applyAlignment="1">
      <alignment horizontal="left"/>
    </xf>
    <xf numFmtId="173" fontId="13" fillId="0" borderId="19" xfId="0" applyNumberFormat="1" applyFont="1" applyBorder="1" applyAlignment="1">
      <alignment horizontal="center"/>
    </xf>
    <xf numFmtId="167" fontId="13" fillId="0" borderId="0" xfId="0" applyNumberFormat="1" applyFont="1" applyBorder="1" applyAlignment="1">
      <alignment horizontal="left"/>
    </xf>
    <xf numFmtId="10" fontId="13" fillId="0" borderId="0" xfId="12" applyNumberFormat="1" applyFont="1" applyAlignment="1"/>
    <xf numFmtId="0" fontId="13" fillId="0" borderId="18" xfId="0" applyNumberFormat="1" applyFont="1" applyBorder="1" applyAlignment="1">
      <alignment horizontal="left"/>
    </xf>
    <xf numFmtId="173" fontId="13" fillId="0" borderId="19" xfId="0" applyNumberFormat="1" applyFont="1" applyBorder="1" applyAlignment="1"/>
    <xf numFmtId="3" fontId="13" fillId="0" borderId="15" xfId="0" applyNumberFormat="1" applyFont="1" applyBorder="1"/>
    <xf numFmtId="3" fontId="13" fillId="0" borderId="0" xfId="0" applyNumberFormat="1" applyFont="1" applyBorder="1"/>
    <xf numFmtId="3" fontId="13" fillId="0" borderId="0" xfId="0" applyNumberFormat="1" applyFont="1" applyFill="1" applyBorder="1"/>
    <xf numFmtId="0" fontId="13" fillId="0" borderId="12" xfId="0" applyNumberFormat="1" applyFont="1" applyFill="1" applyBorder="1" applyAlignment="1"/>
    <xf numFmtId="3" fontId="13" fillId="0" borderId="12" xfId="0" applyNumberFormat="1" applyFont="1" applyFill="1" applyBorder="1"/>
    <xf numFmtId="10" fontId="13" fillId="0" borderId="0" xfId="12" applyNumberFormat="1" applyFont="1" applyFill="1" applyBorder="1"/>
    <xf numFmtId="0" fontId="13" fillId="0" borderId="15" xfId="0" applyFont="1" applyBorder="1"/>
    <xf numFmtId="164" fontId="13" fillId="0" borderId="0" xfId="8" applyNumberFormat="1" applyFont="1" applyAlignment="1"/>
    <xf numFmtId="43" fontId="13" fillId="0" borderId="0" xfId="12" applyNumberFormat="1" applyFont="1" applyAlignment="1"/>
    <xf numFmtId="166" fontId="13" fillId="0" borderId="0" xfId="0" applyNumberFormat="1" applyFont="1" applyAlignment="1">
      <alignment horizontal="center"/>
    </xf>
    <xf numFmtId="0" fontId="26" fillId="0" borderId="0" xfId="0" applyFont="1" applyFill="1" applyBorder="1"/>
    <xf numFmtId="164" fontId="13" fillId="0" borderId="0" xfId="8" applyNumberFormat="1" applyFont="1" applyFill="1" applyBorder="1" applyAlignment="1"/>
    <xf numFmtId="43" fontId="13" fillId="0" borderId="0" xfId="8" applyFont="1" applyAlignment="1"/>
    <xf numFmtId="37" fontId="13" fillId="0" borderId="15" xfId="0" applyNumberFormat="1" applyFont="1" applyBorder="1" applyAlignment="1">
      <alignment horizontal="center"/>
    </xf>
    <xf numFmtId="0" fontId="33" fillId="0" borderId="0" xfId="0" applyFont="1" applyAlignment="1">
      <alignment horizontal="left"/>
    </xf>
    <xf numFmtId="166" fontId="13" fillId="0" borderId="0" xfId="10" applyNumberFormat="1" applyFont="1"/>
    <xf numFmtId="0" fontId="6" fillId="0" borderId="0" xfId="0" applyNumberFormat="1" applyFont="1" applyBorder="1" applyAlignment="1">
      <alignment horizontal="center"/>
    </xf>
    <xf numFmtId="0" fontId="27" fillId="5" borderId="0" xfId="0" applyNumberFormat="1" applyFont="1" applyFill="1" applyAlignment="1">
      <alignment horizontal="left"/>
    </xf>
    <xf numFmtId="0" fontId="13" fillId="5" borderId="0" xfId="0" applyNumberFormat="1" applyFont="1" applyFill="1" applyAlignment="1">
      <alignment horizontal="center"/>
    </xf>
    <xf numFmtId="3" fontId="13" fillId="5" borderId="0" xfId="0" applyNumberFormat="1" applyFont="1" applyFill="1" applyAlignment="1">
      <alignment horizontal="center"/>
    </xf>
    <xf numFmtId="43" fontId="13" fillId="0" borderId="0" xfId="8" applyFont="1"/>
    <xf numFmtId="176" fontId="13" fillId="0" borderId="0" xfId="12" applyNumberFormat="1" applyFont="1"/>
    <xf numFmtId="3" fontId="13" fillId="0" borderId="0" xfId="0" applyNumberFormat="1" applyFont="1" applyFill="1" applyBorder="1" applyAlignment="1">
      <alignment horizontal="left"/>
    </xf>
    <xf numFmtId="3" fontId="13" fillId="0" borderId="18" xfId="0" applyNumberFormat="1" applyFont="1" applyFill="1" applyBorder="1" applyAlignment="1">
      <alignment horizontal="left"/>
    </xf>
    <xf numFmtId="3" fontId="13" fillId="0" borderId="18" xfId="0" applyNumberFormat="1" applyFont="1" applyBorder="1" applyAlignment="1">
      <alignment horizontal="left"/>
    </xf>
    <xf numFmtId="3" fontId="6" fillId="0" borderId="0" xfId="0" applyNumberFormat="1" applyFont="1" applyBorder="1" applyAlignment="1">
      <alignment horizontal="left"/>
    </xf>
    <xf numFmtId="0" fontId="7" fillId="0" borderId="0" xfId="20" applyFont="1"/>
    <xf numFmtId="0" fontId="9" fillId="0" borderId="0" xfId="7" applyFont="1" applyBorder="1"/>
    <xf numFmtId="0" fontId="8" fillId="0" borderId="0" xfId="7" applyFont="1" applyBorder="1"/>
    <xf numFmtId="0" fontId="7" fillId="0" borderId="0" xfId="7" applyFont="1"/>
    <xf numFmtId="0" fontId="8" fillId="0" borderId="0" xfId="7" applyFont="1" applyAlignment="1">
      <alignment horizontal="center"/>
    </xf>
    <xf numFmtId="0" fontId="8" fillId="0" borderId="0" xfId="7" applyFont="1" applyBorder="1" applyAlignment="1">
      <alignment horizontal="center"/>
    </xf>
    <xf numFmtId="0" fontId="8" fillId="0" borderId="0" xfId="7" applyFont="1" applyFill="1" applyBorder="1" applyAlignment="1">
      <alignment horizontal="center"/>
    </xf>
    <xf numFmtId="0" fontId="7" fillId="0" borderId="0" xfId="7" applyFont="1" applyAlignment="1">
      <alignment horizontal="center"/>
    </xf>
    <xf numFmtId="0" fontId="7" fillId="0" borderId="0" xfId="7" applyFont="1" applyBorder="1" applyAlignment="1">
      <alignment horizontal="center"/>
    </xf>
    <xf numFmtId="0" fontId="7" fillId="0" borderId="0" xfId="7" applyFont="1" applyFill="1" applyBorder="1" applyAlignment="1">
      <alignment horizontal="center"/>
    </xf>
    <xf numFmtId="177" fontId="23" fillId="0" borderId="0" xfId="22" applyNumberFormat="1" applyFont="1" applyBorder="1"/>
    <xf numFmtId="177" fontId="37" fillId="7" borderId="0" xfId="23" applyNumberFormat="1" applyFont="1" applyFill="1"/>
    <xf numFmtId="177" fontId="23" fillId="0" borderId="0" xfId="24" applyNumberFormat="1" applyFont="1" applyBorder="1"/>
    <xf numFmtId="177" fontId="23" fillId="7" borderId="0" xfId="23" applyNumberFormat="1" applyFont="1" applyFill="1"/>
    <xf numFmtId="49" fontId="7" fillId="0" borderId="0" xfId="7" applyNumberFormat="1" applyFont="1" applyFill="1" applyBorder="1" applyAlignment="1">
      <alignment horizontal="left"/>
    </xf>
    <xf numFmtId="41" fontId="7" fillId="0" borderId="0" xfId="7" applyNumberFormat="1" applyFont="1" applyFill="1" applyBorder="1"/>
    <xf numFmtId="41" fontId="7" fillId="0" borderId="0" xfId="7" applyNumberFormat="1" applyFont="1" applyBorder="1" applyAlignment="1">
      <alignment horizontal="center"/>
    </xf>
    <xf numFmtId="41" fontId="3" fillId="0" borderId="0" xfId="7" applyNumberFormat="1" applyFont="1" applyFill="1" applyBorder="1"/>
    <xf numFmtId="0" fontId="7" fillId="0" borderId="0" xfId="7" applyFont="1" applyFill="1" applyBorder="1"/>
    <xf numFmtId="42" fontId="7" fillId="0" borderId="0" xfId="7" applyNumberFormat="1" applyFont="1" applyFill="1" applyBorder="1"/>
    <xf numFmtId="168" fontId="17" fillId="0" borderId="0" xfId="35" applyFill="1" applyAlignment="1"/>
    <xf numFmtId="168" fontId="17" fillId="0" borderId="0" xfId="35" applyAlignment="1"/>
    <xf numFmtId="164" fontId="7" fillId="0" borderId="0" xfId="8" applyNumberFormat="1" applyFont="1" applyFill="1" applyAlignment="1">
      <alignment horizontal="left"/>
    </xf>
    <xf numFmtId="164" fontId="8" fillId="0" borderId="0" xfId="8" applyNumberFormat="1" applyFont="1" applyFill="1" applyAlignment="1"/>
    <xf numFmtId="0" fontId="13" fillId="0" borderId="0" xfId="53" applyNumberFormat="1" applyFont="1" applyFill="1" applyAlignment="1">
      <alignment horizontal="center"/>
    </xf>
    <xf numFmtId="0" fontId="13" fillId="0" borderId="0" xfId="53" applyFont="1" applyFill="1" applyBorder="1" applyAlignment="1">
      <alignment horizontal="center"/>
    </xf>
    <xf numFmtId="165" fontId="13" fillId="0" borderId="0" xfId="12" applyNumberFormat="1" applyFont="1" applyFill="1" applyBorder="1" applyAlignment="1">
      <alignment horizontal="center"/>
    </xf>
    <xf numFmtId="1" fontId="13" fillId="0" borderId="0" xfId="27" applyNumberFormat="1" applyFont="1" applyFill="1" applyAlignment="1">
      <alignment horizontal="left"/>
    </xf>
    <xf numFmtId="168" fontId="32" fillId="0" borderId="0" xfId="27" quotePrefix="1" applyFont="1" applyFill="1" applyAlignment="1">
      <alignment horizontal="left"/>
    </xf>
    <xf numFmtId="168" fontId="6" fillId="0" borderId="0" xfId="27" applyFont="1" applyFill="1" applyAlignment="1"/>
    <xf numFmtId="0" fontId="40" fillId="0" borderId="0" xfId="53" applyFont="1" applyFill="1" applyAlignment="1">
      <alignment horizontal="center" wrapText="1"/>
    </xf>
    <xf numFmtId="0" fontId="40" fillId="0" borderId="0" xfId="53" applyFont="1" applyFill="1" applyBorder="1" applyAlignment="1">
      <alignment horizontal="center" wrapText="1"/>
    </xf>
    <xf numFmtId="168" fontId="13" fillId="0" borderId="0" xfId="27" applyFont="1" applyFill="1" applyAlignment="1"/>
    <xf numFmtId="43" fontId="13" fillId="0" borderId="0" xfId="8" applyFont="1" applyFill="1" applyAlignment="1"/>
    <xf numFmtId="172" fontId="41" fillId="9" borderId="0" xfId="8" applyNumberFormat="1" applyFont="1" applyFill="1"/>
    <xf numFmtId="10" fontId="41" fillId="0" borderId="0" xfId="53" applyNumberFormat="1" applyFont="1" applyFill="1" applyBorder="1"/>
    <xf numFmtId="43" fontId="40" fillId="0" borderId="0" xfId="8" applyFont="1" applyFill="1" applyBorder="1"/>
    <xf numFmtId="0" fontId="40" fillId="0" borderId="0" xfId="53" applyFont="1" applyFill="1" applyBorder="1"/>
    <xf numFmtId="0" fontId="13" fillId="0" borderId="0" xfId="53" applyNumberFormat="1" applyFont="1" applyFill="1" applyBorder="1" applyAlignment="1">
      <alignment horizontal="center"/>
    </xf>
    <xf numFmtId="0" fontId="40" fillId="0" borderId="0" xfId="53" applyFont="1" applyFill="1" applyBorder="1" applyAlignment="1">
      <alignment horizontal="center"/>
    </xf>
    <xf numFmtId="10" fontId="40" fillId="0" borderId="0" xfId="53" applyNumberFormat="1" applyFont="1" applyFill="1" applyBorder="1"/>
    <xf numFmtId="168" fontId="13" fillId="0" borderId="0" xfId="27" quotePrefix="1" applyFont="1" applyFill="1" applyBorder="1" applyAlignment="1">
      <alignment horizontal="left"/>
    </xf>
    <xf numFmtId="43" fontId="13" fillId="0" borderId="0" xfId="8" applyFont="1" applyFill="1" applyBorder="1" applyAlignment="1"/>
    <xf numFmtId="0" fontId="42" fillId="0" borderId="0" xfId="53" applyFont="1" applyFill="1" applyBorder="1"/>
    <xf numFmtId="168" fontId="13" fillId="0" borderId="0" xfId="27" applyFont="1" applyFill="1" applyBorder="1" applyAlignment="1"/>
    <xf numFmtId="0" fontId="40" fillId="0" borderId="0" xfId="53" applyFont="1" applyFill="1"/>
    <xf numFmtId="164" fontId="13" fillId="0" borderId="0" xfId="0" applyNumberFormat="1" applyFont="1" applyFill="1" applyBorder="1" applyAlignment="1"/>
    <xf numFmtId="0" fontId="44" fillId="0" borderId="0" xfId="0" applyFont="1"/>
    <xf numFmtId="0" fontId="43" fillId="0" borderId="0" xfId="0" applyFont="1"/>
    <xf numFmtId="0" fontId="45" fillId="9" borderId="0" xfId="0" applyFont="1" applyFill="1"/>
    <xf numFmtId="0" fontId="44" fillId="9" borderId="0" xfId="0" applyFont="1" applyFill="1"/>
    <xf numFmtId="0" fontId="37" fillId="0" borderId="0" xfId="0" applyFont="1"/>
    <xf numFmtId="0" fontId="47" fillId="11" borderId="0" xfId="0" applyFont="1" applyFill="1"/>
    <xf numFmtId="0" fontId="48" fillId="0" borderId="0" xfId="0" applyFont="1" applyAlignment="1">
      <alignment horizontal="center"/>
    </xf>
    <xf numFmtId="0" fontId="13" fillId="0" borderId="0" xfId="0" applyFont="1" applyFill="1" applyAlignment="1">
      <alignment horizontal="right"/>
    </xf>
    <xf numFmtId="0" fontId="13" fillId="0" borderId="0" xfId="0" applyFont="1" applyFill="1" applyAlignment="1">
      <alignment vertical="center"/>
    </xf>
    <xf numFmtId="43" fontId="13" fillId="0" borderId="0" xfId="8" applyFont="1" applyFill="1"/>
    <xf numFmtId="164" fontId="13" fillId="0" borderId="0" xfId="48" applyNumberFormat="1" applyFont="1"/>
    <xf numFmtId="0" fontId="35" fillId="0" borderId="0" xfId="0" applyFont="1"/>
    <xf numFmtId="168" fontId="50" fillId="0" borderId="0" xfId="35" applyFont="1" applyAlignment="1"/>
    <xf numFmtId="165" fontId="13" fillId="0" borderId="0" xfId="12" applyNumberFormat="1" applyFont="1" applyFill="1" applyBorder="1" applyAlignment="1"/>
    <xf numFmtId="164" fontId="13" fillId="0" borderId="0" xfId="8" applyNumberFormat="1" applyFont="1" applyFill="1" applyBorder="1" applyAlignment="1">
      <alignment horizontal="right"/>
    </xf>
    <xf numFmtId="0" fontId="6" fillId="0" borderId="0" xfId="0" quotePrefix="1" applyFont="1" applyFill="1" applyBorder="1" applyAlignment="1">
      <alignment horizontal="center" wrapText="1"/>
    </xf>
    <xf numFmtId="166" fontId="13" fillId="0" borderId="0" xfId="10" applyNumberFormat="1" applyFont="1" applyFill="1"/>
    <xf numFmtId="166" fontId="13" fillId="0" borderId="0" xfId="0" applyNumberFormat="1" applyFont="1" applyFill="1" applyAlignment="1"/>
    <xf numFmtId="165" fontId="13" fillId="0" borderId="0" xfId="12" applyNumberFormat="1" applyFont="1" applyFill="1" applyAlignment="1"/>
    <xf numFmtId="174" fontId="13" fillId="0" borderId="0" xfId="12" applyNumberFormat="1" applyFont="1" applyFill="1" applyAlignment="1"/>
    <xf numFmtId="174" fontId="13" fillId="0" borderId="0" xfId="12" applyNumberFormat="1" applyFont="1" applyFill="1" applyBorder="1" applyAlignment="1"/>
    <xf numFmtId="165" fontId="13" fillId="0" borderId="0" xfId="0" applyNumberFormat="1" applyFont="1" applyFill="1" applyAlignment="1">
      <alignment horizontal="right"/>
    </xf>
    <xf numFmtId="165" fontId="13" fillId="0" borderId="0" xfId="0" applyNumberFormat="1" applyFont="1" applyFill="1" applyBorder="1" applyAlignment="1">
      <alignment horizontal="right"/>
    </xf>
    <xf numFmtId="164" fontId="13" fillId="0" borderId="0" xfId="8" applyNumberFormat="1" applyFont="1" applyFill="1" applyBorder="1"/>
    <xf numFmtId="175" fontId="13" fillId="0" borderId="0" xfId="0" applyNumberFormat="1" applyFont="1" applyFill="1" applyAlignment="1"/>
    <xf numFmtId="175" fontId="13" fillId="0" borderId="0" xfId="0" applyNumberFormat="1" applyFont="1" applyFill="1" applyAlignment="1">
      <alignment horizontal="center"/>
    </xf>
    <xf numFmtId="171" fontId="13" fillId="0" borderId="0" xfId="0" applyNumberFormat="1" applyFont="1" applyFill="1" applyBorder="1" applyAlignment="1"/>
    <xf numFmtId="43" fontId="13" fillId="0" borderId="0" xfId="12" applyNumberFormat="1" applyFont="1" applyFill="1" applyAlignment="1"/>
    <xf numFmtId="37" fontId="13" fillId="0" borderId="0" xfId="0" applyNumberFormat="1" applyFont="1" applyFill="1" applyBorder="1" applyAlignment="1">
      <alignment horizontal="center"/>
    </xf>
    <xf numFmtId="0" fontId="6" fillId="0" borderId="0" xfId="0" applyNumberFormat="1" applyFont="1" applyFill="1" applyBorder="1" applyAlignment="1">
      <alignment horizontal="center"/>
    </xf>
    <xf numFmtId="165" fontId="6" fillId="0" borderId="0" xfId="12" applyNumberFormat="1" applyFont="1" applyFill="1" applyAlignment="1"/>
    <xf numFmtId="176" fontId="13" fillId="0" borderId="0" xfId="12" applyNumberFormat="1" applyFont="1" applyFill="1"/>
    <xf numFmtId="0" fontId="21" fillId="0" borderId="0" xfId="14" applyFont="1" applyFill="1" applyAlignment="1">
      <alignment horizontal="center" wrapText="1"/>
    </xf>
    <xf numFmtId="9" fontId="7" fillId="0" borderId="0" xfId="47" applyFont="1" applyFill="1" applyAlignment="1">
      <alignment wrapText="1"/>
    </xf>
    <xf numFmtId="166" fontId="23" fillId="0" borderId="0" xfId="46" applyNumberFormat="1" applyFont="1" applyFill="1" applyAlignment="1">
      <alignment horizontal="left" wrapText="1"/>
    </xf>
    <xf numFmtId="10" fontId="7" fillId="0" borderId="0" xfId="47" applyNumberFormat="1" applyFont="1" applyFill="1" applyAlignment="1">
      <alignment wrapText="1"/>
    </xf>
    <xf numFmtId="0" fontId="23" fillId="0" borderId="0" xfId="0" applyFont="1" applyFill="1" applyAlignment="1">
      <alignment wrapText="1"/>
    </xf>
    <xf numFmtId="0" fontId="23" fillId="0" borderId="0" xfId="0" applyFont="1"/>
    <xf numFmtId="0" fontId="30" fillId="0" borderId="0" xfId="20" applyFont="1" applyAlignment="1"/>
    <xf numFmtId="3" fontId="13" fillId="0" borderId="12" xfId="0" applyNumberFormat="1" applyFont="1" applyBorder="1"/>
    <xf numFmtId="3" fontId="13" fillId="0" borderId="12" xfId="0" applyNumberFormat="1" applyFont="1" applyBorder="1" applyAlignment="1">
      <alignment horizontal="center"/>
    </xf>
    <xf numFmtId="3" fontId="7" fillId="0" borderId="0" xfId="0" applyNumberFormat="1" applyFont="1" applyFill="1" applyBorder="1" applyAlignment="1">
      <alignment horizontal="center"/>
    </xf>
    <xf numFmtId="3" fontId="7" fillId="0" borderId="1" xfId="0" applyNumberFormat="1" applyFont="1" applyFill="1" applyBorder="1" applyAlignment="1">
      <alignment horizontal="center"/>
    </xf>
    <xf numFmtId="0" fontId="13" fillId="0" borderId="0" xfId="0" applyFont="1" applyFill="1"/>
    <xf numFmtId="3" fontId="13" fillId="0" borderId="0" xfId="0" applyNumberFormat="1" applyFont="1" applyAlignment="1"/>
    <xf numFmtId="3" fontId="13" fillId="0" borderId="12" xfId="0" applyNumberFormat="1" applyFont="1" applyFill="1" applyBorder="1" applyAlignment="1"/>
    <xf numFmtId="0" fontId="13" fillId="0" borderId="0" xfId="0" applyFont="1" applyFill="1" applyAlignment="1"/>
    <xf numFmtId="0" fontId="13" fillId="0" borderId="0" xfId="0" applyNumberFormat="1" applyFont="1" applyFill="1" applyBorder="1" applyAlignment="1"/>
    <xf numFmtId="0" fontId="13" fillId="0" borderId="0" xfId="0" applyFont="1" applyFill="1" applyBorder="1"/>
    <xf numFmtId="0" fontId="13" fillId="0" borderId="18" xfId="0" applyFont="1" applyFill="1" applyBorder="1"/>
    <xf numFmtId="0" fontId="13" fillId="0" borderId="0" xfId="0" applyNumberFormat="1" applyFont="1" applyFill="1" applyBorder="1" applyAlignment="1">
      <alignment horizontal="left"/>
    </xf>
    <xf numFmtId="0" fontId="13" fillId="0" borderId="18" xfId="0" applyNumberFormat="1" applyFont="1" applyFill="1" applyBorder="1" applyAlignment="1">
      <alignment horizontal="left"/>
    </xf>
    <xf numFmtId="0" fontId="13" fillId="0" borderId="0" xfId="0" applyFont="1" applyBorder="1"/>
    <xf numFmtId="3" fontId="13" fillId="0" borderId="0" xfId="0" applyNumberFormat="1" applyFont="1" applyFill="1" applyBorder="1" applyAlignment="1">
      <alignment horizontal="right"/>
    </xf>
    <xf numFmtId="0" fontId="13" fillId="0" borderId="12" xfId="0" applyNumberFormat="1" applyFont="1" applyFill="1" applyBorder="1" applyAlignment="1">
      <alignment horizontal="left"/>
    </xf>
    <xf numFmtId="0" fontId="13" fillId="0" borderId="12" xfId="0" applyFont="1" applyFill="1" applyBorder="1"/>
    <xf numFmtId="3" fontId="13" fillId="0" borderId="0" xfId="48" applyNumberFormat="1" applyFont="1" applyFill="1" applyBorder="1" applyAlignment="1">
      <alignment horizontal="right"/>
    </xf>
    <xf numFmtId="3" fontId="13" fillId="0" borderId="18" xfId="48" applyNumberFormat="1" applyFont="1" applyFill="1" applyBorder="1" applyAlignment="1">
      <alignment horizontal="right"/>
    </xf>
    <xf numFmtId="0" fontId="13" fillId="0" borderId="0" xfId="0" applyNumberFormat="1" applyFont="1" applyFill="1"/>
    <xf numFmtId="168" fontId="13" fillId="0" borderId="0" xfId="0" applyNumberFormat="1" applyFont="1" applyAlignment="1"/>
    <xf numFmtId="172" fontId="13" fillId="0" borderId="0" xfId="48" applyNumberFormat="1" applyFont="1" applyFill="1"/>
    <xf numFmtId="0" fontId="13" fillId="0" borderId="0" xfId="0" applyNumberFormat="1" applyFont="1" applyFill="1" applyAlignment="1"/>
    <xf numFmtId="3" fontId="13" fillId="0" borderId="0" xfId="0" applyNumberFormat="1" applyFont="1" applyFill="1" applyBorder="1" applyAlignment="1"/>
    <xf numFmtId="0" fontId="13" fillId="0" borderId="0" xfId="0" applyFont="1" applyAlignment="1"/>
    <xf numFmtId="3" fontId="13" fillId="0" borderId="0" xfId="0" applyNumberFormat="1" applyFont="1" applyBorder="1" applyAlignment="1"/>
    <xf numFmtId="0" fontId="13" fillId="0" borderId="0" xfId="0" applyNumberFormat="1" applyFont="1" applyAlignment="1">
      <alignment horizontal="center"/>
    </xf>
    <xf numFmtId="0" fontId="13" fillId="0" borderId="0" xfId="0" applyNumberFormat="1" applyFont="1" applyAlignment="1">
      <alignment horizontal="left"/>
    </xf>
    <xf numFmtId="0" fontId="13" fillId="0" borderId="12" xfId="0" applyFont="1" applyBorder="1" applyAlignment="1"/>
    <xf numFmtId="3" fontId="13" fillId="0" borderId="12" xfId="0" applyNumberFormat="1" applyFont="1" applyBorder="1" applyAlignment="1"/>
    <xf numFmtId="0" fontId="13" fillId="0" borderId="0" xfId="0" applyNumberFormat="1" applyFont="1" applyBorder="1" applyAlignment="1">
      <alignment horizontal="left"/>
    </xf>
    <xf numFmtId="0" fontId="13" fillId="0" borderId="12" xfId="0" applyNumberFormat="1" applyFont="1" applyBorder="1" applyAlignment="1">
      <alignment horizontal="left"/>
    </xf>
    <xf numFmtId="0" fontId="13" fillId="0" borderId="12" xfId="0" applyNumberFormat="1" applyFont="1" applyBorder="1" applyAlignment="1"/>
    <xf numFmtId="0" fontId="13" fillId="0" borderId="0" xfId="0" applyFont="1" applyFill="1" applyBorder="1" applyAlignment="1"/>
    <xf numFmtId="0" fontId="19" fillId="0" borderId="0" xfId="0" applyNumberFormat="1" applyFont="1" applyFill="1" applyBorder="1" applyAlignment="1">
      <alignment horizontal="center"/>
    </xf>
    <xf numFmtId="3" fontId="19" fillId="0" borderId="0" xfId="0" applyNumberFormat="1" applyFont="1" applyBorder="1" applyAlignment="1"/>
    <xf numFmtId="3" fontId="13" fillId="0" borderId="0" xfId="0" applyNumberFormat="1" applyFont="1"/>
    <xf numFmtId="3" fontId="13" fillId="0" borderId="18" xfId="0" applyNumberFormat="1" applyFont="1" applyBorder="1" applyAlignment="1">
      <alignment horizontal="right"/>
    </xf>
    <xf numFmtId="0" fontId="13" fillId="0" borderId="12" xfId="0" applyFont="1" applyFill="1" applyBorder="1" applyAlignment="1"/>
    <xf numFmtId="3" fontId="18" fillId="0" borderId="0" xfId="0" applyNumberFormat="1" applyFont="1" applyBorder="1" applyAlignment="1">
      <alignment horizontal="right"/>
    </xf>
    <xf numFmtId="3" fontId="19" fillId="0" borderId="0" xfId="0" applyNumberFormat="1" applyFont="1" applyBorder="1" applyAlignment="1">
      <alignment horizontal="right"/>
    </xf>
    <xf numFmtId="3" fontId="18" fillId="0" borderId="12" xfId="0" applyNumberFormat="1" applyFont="1" applyBorder="1" applyAlignment="1">
      <alignment horizontal="right"/>
    </xf>
    <xf numFmtId="172" fontId="13" fillId="0" borderId="0" xfId="0" applyNumberFormat="1" applyFont="1" applyFill="1"/>
    <xf numFmtId="0" fontId="13" fillId="0" borderId="0" xfId="0" applyFont="1"/>
    <xf numFmtId="0" fontId="13" fillId="0" borderId="0" xfId="0" applyNumberFormat="1" applyFont="1" applyFill="1" applyBorder="1" applyAlignment="1">
      <alignment horizontal="center"/>
    </xf>
    <xf numFmtId="168" fontId="13" fillId="0" borderId="0" xfId="0" applyNumberFormat="1" applyFont="1"/>
    <xf numFmtId="173" fontId="13" fillId="0" borderId="12" xfId="0" applyNumberFormat="1" applyFont="1" applyBorder="1" applyAlignment="1">
      <alignment horizontal="center"/>
    </xf>
    <xf numFmtId="172" fontId="13" fillId="0" borderId="12" xfId="12" applyNumberFormat="1" applyFont="1" applyFill="1" applyBorder="1" applyAlignment="1"/>
    <xf numFmtId="166" fontId="7" fillId="0" borderId="0" xfId="0" applyNumberFormat="1" applyFont="1"/>
    <xf numFmtId="0" fontId="38" fillId="0" borderId="0" xfId="0" applyFont="1"/>
    <xf numFmtId="0" fontId="38" fillId="0" borderId="0" xfId="0" applyFont="1" applyAlignment="1">
      <alignment horizontal="center"/>
    </xf>
    <xf numFmtId="0" fontId="44" fillId="0" borderId="0" xfId="0" applyFont="1" applyAlignment="1">
      <alignment horizontal="center"/>
    </xf>
    <xf numFmtId="0" fontId="23" fillId="0" borderId="0" xfId="0" applyFont="1" applyAlignment="1">
      <alignment horizontal="center"/>
    </xf>
    <xf numFmtId="0" fontId="38" fillId="0" borderId="0" xfId="0" applyFont="1" applyAlignment="1">
      <alignment horizontal="center" vertical="center" wrapText="1"/>
    </xf>
    <xf numFmtId="0" fontId="38" fillId="0" borderId="32" xfId="0" applyFont="1" applyBorder="1" applyAlignment="1">
      <alignment horizontal="center" vertical="center"/>
    </xf>
    <xf numFmtId="0" fontId="23" fillId="0" borderId="12" xfId="0" applyFont="1" applyBorder="1" applyAlignment="1">
      <alignment horizontal="center" vertical="center"/>
    </xf>
    <xf numFmtId="0" fontId="23" fillId="0" borderId="24" xfId="0" applyFont="1" applyBorder="1" applyAlignment="1">
      <alignment horizontal="center" vertical="center" wrapText="1"/>
    </xf>
    <xf numFmtId="164" fontId="23" fillId="9" borderId="0" xfId="48" applyNumberFormat="1" applyFont="1" applyFill="1" applyBorder="1" applyAlignment="1">
      <alignment vertical="center" wrapText="1"/>
    </xf>
    <xf numFmtId="15" fontId="23" fillId="0" borderId="0" xfId="0" applyNumberFormat="1" applyFont="1" applyAlignment="1">
      <alignment horizontal="left" vertical="center" wrapText="1" indent="1"/>
    </xf>
    <xf numFmtId="164" fontId="23" fillId="9" borderId="0" xfId="48" applyNumberFormat="1" applyFont="1" applyFill="1" applyBorder="1" applyAlignment="1">
      <alignment horizontal="right" vertical="center" wrapText="1"/>
    </xf>
    <xf numFmtId="10" fontId="23" fillId="0" borderId="0" xfId="47" applyNumberFormat="1" applyFont="1" applyFill="1"/>
    <xf numFmtId="164" fontId="23" fillId="0" borderId="0" xfId="48" applyNumberFormat="1" applyFont="1" applyFill="1" applyBorder="1" applyAlignment="1">
      <alignment horizontal="right" vertical="center" wrapText="1"/>
    </xf>
    <xf numFmtId="164" fontId="23" fillId="0" borderId="0" xfId="48" applyNumberFormat="1" applyFont="1" applyFill="1" applyBorder="1" applyAlignment="1">
      <alignment vertical="center" wrapText="1"/>
    </xf>
    <xf numFmtId="15" fontId="23" fillId="0" borderId="12" xfId="0" applyNumberFormat="1" applyFont="1" applyBorder="1" applyAlignment="1">
      <alignment horizontal="left" vertical="center" wrapText="1" indent="1"/>
    </xf>
    <xf numFmtId="0" fontId="23" fillId="9" borderId="0" xfId="48" applyNumberFormat="1" applyFont="1" applyFill="1" applyBorder="1" applyAlignment="1">
      <alignment horizontal="right" vertical="center" wrapText="1"/>
    </xf>
    <xf numFmtId="3" fontId="7" fillId="0" borderId="0" xfId="0" applyNumberFormat="1" applyFont="1"/>
    <xf numFmtId="164" fontId="23" fillId="0" borderId="18" xfId="48" applyNumberFormat="1" applyFont="1" applyFill="1" applyBorder="1" applyAlignment="1">
      <alignment vertical="center" wrapText="1"/>
    </xf>
    <xf numFmtId="0" fontId="23" fillId="0" borderId="18" xfId="0" applyFont="1" applyBorder="1" applyAlignment="1">
      <alignment vertical="center" wrapText="1"/>
    </xf>
    <xf numFmtId="0" fontId="23" fillId="0" borderId="18" xfId="0" applyFont="1" applyBorder="1" applyAlignment="1">
      <alignment horizontal="right" vertical="center" wrapText="1"/>
    </xf>
    <xf numFmtId="0" fontId="23" fillId="0" borderId="0" xfId="48" applyNumberFormat="1" applyFont="1" applyFill="1" applyBorder="1" applyAlignment="1">
      <alignment horizontal="right" vertical="center" wrapText="1"/>
    </xf>
    <xf numFmtId="164" fontId="23" fillId="0" borderId="18" xfId="48" applyNumberFormat="1" applyFont="1" applyFill="1" applyBorder="1" applyAlignment="1">
      <alignment horizontal="right" vertical="center" wrapText="1"/>
    </xf>
    <xf numFmtId="0" fontId="23" fillId="0" borderId="0" xfId="0" applyFont="1" applyAlignment="1">
      <alignment vertical="center" wrapText="1"/>
    </xf>
    <xf numFmtId="0" fontId="23" fillId="0" borderId="0" xfId="0" applyFont="1" applyAlignment="1">
      <alignment horizontal="right" vertical="center" wrapText="1"/>
    </xf>
    <xf numFmtId="0" fontId="23" fillId="0" borderId="0" xfId="0" applyFont="1" applyAlignment="1">
      <alignment horizontal="justify" vertical="center" wrapText="1"/>
    </xf>
    <xf numFmtId="0" fontId="23" fillId="0" borderId="0" xfId="0" quotePrefix="1" applyFont="1" applyAlignment="1">
      <alignment vertical="center"/>
    </xf>
    <xf numFmtId="0" fontId="53" fillId="9" borderId="0" xfId="0" applyFont="1" applyFill="1" applyAlignment="1">
      <alignment vertical="center" wrapText="1"/>
    </xf>
    <xf numFmtId="164" fontId="23" fillId="9" borderId="12" xfId="48" applyNumberFormat="1" applyFont="1" applyFill="1" applyBorder="1" applyAlignment="1">
      <alignment vertical="center" wrapText="1"/>
    </xf>
    <xf numFmtId="0" fontId="23" fillId="0" borderId="0" xfId="0" applyFont="1" applyAlignment="1">
      <alignment horizontal="right" vertical="center"/>
    </xf>
    <xf numFmtId="164" fontId="54" fillId="0" borderId="0" xfId="48" applyNumberFormat="1" applyFont="1" applyFill="1" applyBorder="1" applyAlignment="1">
      <alignment vertical="center" wrapText="1"/>
    </xf>
    <xf numFmtId="0" fontId="38" fillId="0" borderId="0" xfId="0" applyFont="1" applyAlignment="1">
      <alignment vertical="center"/>
    </xf>
    <xf numFmtId="164" fontId="23" fillId="0" borderId="33" xfId="48" applyNumberFormat="1" applyFont="1" applyFill="1" applyBorder="1" applyAlignment="1">
      <alignment vertical="center" wrapText="1"/>
    </xf>
    <xf numFmtId="0" fontId="38" fillId="0" borderId="12" xfId="0" quotePrefix="1" applyFont="1" applyBorder="1" applyAlignment="1">
      <alignment vertical="center"/>
    </xf>
    <xf numFmtId="0" fontId="38" fillId="0" borderId="12" xfId="0" applyFont="1" applyBorder="1" applyAlignment="1">
      <alignment vertical="center"/>
    </xf>
    <xf numFmtId="43" fontId="23" fillId="0" borderId="0" xfId="0" applyNumberFormat="1" applyFont="1"/>
    <xf numFmtId="0" fontId="55" fillId="11" borderId="0" xfId="0" applyFont="1" applyFill="1"/>
    <xf numFmtId="0" fontId="55" fillId="11" borderId="0" xfId="0" applyFont="1" applyFill="1" applyAlignment="1">
      <alignment horizontal="center"/>
    </xf>
    <xf numFmtId="0" fontId="12" fillId="9" borderId="0" xfId="0" applyFont="1" applyFill="1"/>
    <xf numFmtId="0" fontId="12" fillId="0" borderId="0" xfId="0" applyFont="1" applyAlignment="1">
      <alignment vertical="center" wrapText="1"/>
    </xf>
    <xf numFmtId="0" fontId="7" fillId="0" borderId="0" xfId="17" applyFont="1"/>
    <xf numFmtId="0" fontId="21" fillId="0" borderId="0" xfId="17" applyFont="1" applyAlignment="1">
      <alignment horizontal="center"/>
    </xf>
    <xf numFmtId="0" fontId="7" fillId="0" borderId="0" xfId="17" applyFont="1" applyAlignment="1">
      <alignment horizontal="left"/>
    </xf>
    <xf numFmtId="0" fontId="21" fillId="0" borderId="0" xfId="17" applyFont="1"/>
    <xf numFmtId="0" fontId="8" fillId="0" borderId="0" xfId="14" applyFont="1" applyAlignment="1">
      <alignment horizontal="center"/>
    </xf>
    <xf numFmtId="0" fontId="8" fillId="0" borderId="0" xfId="17" applyFont="1" applyAlignment="1">
      <alignment horizontal="center"/>
    </xf>
    <xf numFmtId="0" fontId="8" fillId="0" borderId="12" xfId="17" applyFont="1" applyBorder="1"/>
    <xf numFmtId="0" fontId="8" fillId="0" borderId="12" xfId="14" applyFont="1" applyBorder="1" applyAlignment="1">
      <alignment horizontal="center"/>
    </xf>
    <xf numFmtId="0" fontId="8" fillId="0" borderId="12" xfId="17" applyFont="1" applyBorder="1" applyAlignment="1">
      <alignment horizontal="center"/>
    </xf>
    <xf numFmtId="0" fontId="7" fillId="0" borderId="0" xfId="14" applyAlignment="1">
      <alignment horizontal="left" indent="1"/>
    </xf>
    <xf numFmtId="164" fontId="7" fillId="9" borderId="0" xfId="48" applyNumberFormat="1" applyFont="1" applyFill="1"/>
    <xf numFmtId="41" fontId="7" fillId="0" borderId="0" xfId="17" applyNumberFormat="1" applyFont="1"/>
    <xf numFmtId="164" fontId="7" fillId="0" borderId="12" xfId="48" applyNumberFormat="1" applyFont="1" applyFill="1" applyBorder="1"/>
    <xf numFmtId="0" fontId="8" fillId="0" borderId="0" xfId="14" applyFont="1"/>
    <xf numFmtId="37" fontId="7" fillId="0" borderId="0" xfId="17" applyNumberFormat="1" applyFont="1"/>
    <xf numFmtId="164" fontId="7" fillId="0" borderId="0" xfId="17" applyNumberFormat="1" applyFont="1"/>
    <xf numFmtId="0" fontId="8" fillId="0" borderId="12" xfId="14" applyFont="1" applyBorder="1"/>
    <xf numFmtId="164" fontId="7" fillId="0" borderId="0" xfId="18" applyNumberFormat="1" applyFont="1" applyFill="1"/>
    <xf numFmtId="0" fontId="7" fillId="0" borderId="0" xfId="17" applyFont="1" applyAlignment="1">
      <alignment horizontal="left" indent="1"/>
    </xf>
    <xf numFmtId="164" fontId="7" fillId="2" borderId="0" xfId="48" applyNumberFormat="1" applyFont="1" applyFill="1"/>
    <xf numFmtId="43" fontId="7" fillId="0" borderId="0" xfId="17" applyNumberFormat="1" applyFont="1"/>
    <xf numFmtId="0" fontId="21" fillId="0" borderId="0" xfId="14" applyFont="1"/>
    <xf numFmtId="0" fontId="7" fillId="2" borderId="21" xfId="0" applyFont="1" applyFill="1" applyBorder="1"/>
    <xf numFmtId="41" fontId="7" fillId="2" borderId="22" xfId="0" applyNumberFormat="1" applyFont="1" applyFill="1" applyBorder="1"/>
    <xf numFmtId="0" fontId="7" fillId="2" borderId="22" xfId="0" applyFont="1" applyFill="1" applyBorder="1" applyAlignment="1">
      <alignment wrapText="1"/>
    </xf>
    <xf numFmtId="0" fontId="38" fillId="0" borderId="31" xfId="14" applyFont="1" applyBorder="1"/>
    <xf numFmtId="0" fontId="7" fillId="0" borderId="25" xfId="14" applyBorder="1"/>
    <xf numFmtId="0" fontId="7" fillId="0" borderId="23" xfId="14" applyBorder="1"/>
    <xf numFmtId="41" fontId="7" fillId="0" borderId="22" xfId="0" applyNumberFormat="1" applyFont="1" applyBorder="1"/>
    <xf numFmtId="0" fontId="38" fillId="0" borderId="21" xfId="14" applyFont="1" applyBorder="1"/>
    <xf numFmtId="0" fontId="23" fillId="9" borderId="21" xfId="14" applyFont="1" applyFill="1" applyBorder="1"/>
    <xf numFmtId="0" fontId="7" fillId="9" borderId="23" xfId="14" applyFill="1" applyBorder="1"/>
    <xf numFmtId="41" fontId="7" fillId="9" borderId="22" xfId="0" applyNumberFormat="1" applyFont="1" applyFill="1" applyBorder="1"/>
    <xf numFmtId="0" fontId="56" fillId="2" borderId="22" xfId="14" applyFont="1" applyFill="1" applyBorder="1" applyAlignment="1">
      <alignment wrapText="1"/>
    </xf>
    <xf numFmtId="0" fontId="7" fillId="0" borderId="22" xfId="14" applyBorder="1" applyAlignment="1">
      <alignment horizontal="left" indent="1"/>
    </xf>
    <xf numFmtId="0" fontId="21" fillId="0" borderId="22" xfId="14" applyFont="1" applyBorder="1"/>
    <xf numFmtId="0" fontId="7" fillId="0" borderId="22" xfId="17" applyFont="1" applyBorder="1"/>
    <xf numFmtId="41" fontId="7" fillId="0" borderId="22" xfId="17" applyNumberFormat="1" applyFont="1" applyBorder="1"/>
    <xf numFmtId="10" fontId="7" fillId="2" borderId="0" xfId="47" applyNumberFormat="1" applyFont="1" applyFill="1"/>
    <xf numFmtId="0" fontId="7" fillId="0" borderId="22" xfId="17" applyFont="1" applyBorder="1" applyAlignment="1">
      <alignment wrapText="1"/>
    </xf>
    <xf numFmtId="0" fontId="8" fillId="0" borderId="22" xfId="14" applyFont="1" applyBorder="1"/>
    <xf numFmtId="0" fontId="2" fillId="0" borderId="0" xfId="17" applyFont="1"/>
    <xf numFmtId="0" fontId="7" fillId="0" borderId="0" xfId="17" applyFont="1" applyAlignment="1">
      <alignment wrapText="1"/>
    </xf>
    <xf numFmtId="0" fontId="7" fillId="2" borderId="23" xfId="14" applyFill="1" applyBorder="1"/>
    <xf numFmtId="37" fontId="7" fillId="2" borderId="23" xfId="14" applyNumberFormat="1" applyFill="1" applyBorder="1"/>
    <xf numFmtId="37" fontId="7" fillId="2" borderId="22" xfId="14" applyNumberFormat="1" applyFill="1" applyBorder="1"/>
    <xf numFmtId="41" fontId="7" fillId="2" borderId="22" xfId="14" applyNumberFormat="1" applyFill="1" applyBorder="1"/>
    <xf numFmtId="0" fontId="23" fillId="9" borderId="31" xfId="14" applyFont="1" applyFill="1" applyBorder="1"/>
    <xf numFmtId="0" fontId="7" fillId="9" borderId="25" xfId="14" applyFill="1" applyBorder="1"/>
    <xf numFmtId="0" fontId="7" fillId="9" borderId="22" xfId="14" applyFill="1" applyBorder="1"/>
    <xf numFmtId="0" fontId="38" fillId="0" borderId="28" xfId="14" applyFont="1" applyBorder="1"/>
    <xf numFmtId="0" fontId="7" fillId="0" borderId="29" xfId="14" applyBorder="1"/>
    <xf numFmtId="0" fontId="2" fillId="0" borderId="21" xfId="17" applyFont="1" applyBorder="1"/>
    <xf numFmtId="0" fontId="7" fillId="0" borderId="23" xfId="17" applyFont="1" applyBorder="1"/>
    <xf numFmtId="0" fontId="7" fillId="0" borderId="24" xfId="14" applyBorder="1" applyAlignment="1">
      <alignment horizontal="left" indent="1"/>
    </xf>
    <xf numFmtId="0" fontId="21" fillId="0" borderId="24" xfId="14" applyFont="1" applyBorder="1"/>
    <xf numFmtId="0" fontId="7" fillId="0" borderId="0" xfId="14" applyAlignment="1">
      <alignment horizontal="left"/>
    </xf>
    <xf numFmtId="0" fontId="8" fillId="0" borderId="22" xfId="17" applyFont="1" applyBorder="1"/>
    <xf numFmtId="0" fontId="38" fillId="0" borderId="0" xfId="14" applyFont="1"/>
    <xf numFmtId="37" fontId="7" fillId="0" borderId="0" xfId="14" applyNumberFormat="1"/>
    <xf numFmtId="37" fontId="7" fillId="0" borderId="0" xfId="14" applyNumberFormat="1" applyAlignment="1">
      <alignment horizontal="center"/>
    </xf>
    <xf numFmtId="0" fontId="7" fillId="0" borderId="0" xfId="14" applyAlignment="1">
      <alignment horizontal="center"/>
    </xf>
    <xf numFmtId="0" fontId="38" fillId="0" borderId="0" xfId="14" applyFont="1" applyAlignment="1">
      <alignment horizontal="left"/>
    </xf>
    <xf numFmtId="0" fontId="56" fillId="0" borderId="0" xfId="14" applyFont="1" applyAlignment="1">
      <alignment wrapText="1"/>
    </xf>
    <xf numFmtId="37" fontId="7" fillId="0" borderId="0" xfId="17" applyNumberFormat="1" applyFont="1" applyAlignment="1">
      <alignment horizontal="center"/>
    </xf>
    <xf numFmtId="0" fontId="7" fillId="0" borderId="0" xfId="17" applyFont="1" applyAlignment="1">
      <alignment horizontal="center"/>
    </xf>
    <xf numFmtId="0" fontId="3" fillId="0" borderId="0" xfId="17" applyFont="1"/>
    <xf numFmtId="0" fontId="7" fillId="2" borderId="21" xfId="14" applyFill="1" applyBorder="1"/>
    <xf numFmtId="0" fontId="8" fillId="0" borderId="0" xfId="14" applyFont="1" applyAlignment="1">
      <alignment horizontal="left"/>
    </xf>
    <xf numFmtId="0" fontId="8" fillId="0" borderId="0" xfId="17" applyFont="1" applyAlignment="1">
      <alignment horizontal="centerContinuous"/>
    </xf>
    <xf numFmtId="0" fontId="3" fillId="0" borderId="0" xfId="17" applyFont="1" applyAlignment="1">
      <alignment horizontal="centerContinuous"/>
    </xf>
    <xf numFmtId="0" fontId="7" fillId="0" borderId="0" xfId="17" applyFont="1" applyAlignment="1">
      <alignment horizontal="centerContinuous"/>
    </xf>
    <xf numFmtId="0" fontId="7" fillId="2" borderId="22" xfId="0" applyFont="1" applyFill="1" applyBorder="1" applyAlignment="1">
      <alignment vertical="top" wrapText="1"/>
    </xf>
    <xf numFmtId="0" fontId="2" fillId="0" borderId="22" xfId="17" applyFont="1" applyBorder="1"/>
    <xf numFmtId="0" fontId="7" fillId="0" borderId="22" xfId="14" applyBorder="1"/>
    <xf numFmtId="0" fontId="27" fillId="5" borderId="0" xfId="0" applyFont="1" applyFill="1" applyAlignment="1">
      <alignment horizontal="left"/>
    </xf>
    <xf numFmtId="0" fontId="13" fillId="5" borderId="0" xfId="0" applyFont="1" applyFill="1" applyAlignment="1">
      <alignment horizontal="center"/>
    </xf>
    <xf numFmtId="0" fontId="23" fillId="0" borderId="0" xfId="0" applyFont="1" applyAlignment="1">
      <alignment vertical="center"/>
    </xf>
    <xf numFmtId="0" fontId="38" fillId="0" borderId="31" xfId="0" applyFont="1" applyBorder="1" applyAlignment="1">
      <alignment vertical="center"/>
    </xf>
    <xf numFmtId="0" fontId="23" fillId="0" borderId="25" xfId="0" applyFont="1" applyBorder="1" applyAlignment="1">
      <alignment vertical="center" wrapText="1"/>
    </xf>
    <xf numFmtId="0" fontId="38" fillId="0" borderId="31" xfId="0" applyFont="1" applyBorder="1" applyAlignment="1">
      <alignment horizontal="left" vertical="center" indent="1"/>
    </xf>
    <xf numFmtId="0" fontId="23" fillId="0" borderId="25" xfId="0" applyFont="1" applyBorder="1"/>
    <xf numFmtId="0" fontId="38" fillId="0" borderId="22" xfId="0" applyFont="1" applyBorder="1" applyAlignment="1">
      <alignment horizontal="center" wrapText="1"/>
    </xf>
    <xf numFmtId="0" fontId="38" fillId="0" borderId="21" xfId="0" applyFont="1" applyBorder="1" applyAlignment="1">
      <alignment vertical="center"/>
    </xf>
    <xf numFmtId="0" fontId="23" fillId="0" borderId="23" xfId="0" applyFont="1" applyBorder="1" applyAlignment="1">
      <alignment vertical="center" wrapText="1"/>
    </xf>
    <xf numFmtId="0" fontId="38" fillId="0" borderId="21" xfId="0" applyFont="1" applyBorder="1" applyAlignment="1">
      <alignment horizontal="left" vertical="center" indent="1"/>
    </xf>
    <xf numFmtId="0" fontId="23" fillId="0" borderId="23" xfId="0" applyFont="1" applyBorder="1"/>
    <xf numFmtId="0" fontId="23" fillId="0" borderId="0" xfId="0" applyFont="1" applyAlignment="1">
      <alignment horizontal="left" indent="1"/>
    </xf>
    <xf numFmtId="3" fontId="7" fillId="0" borderId="0" xfId="0" applyNumberFormat="1" applyFont="1" applyAlignment="1">
      <alignment horizontal="left" indent="1"/>
    </xf>
    <xf numFmtId="166" fontId="23" fillId="0" borderId="0" xfId="46" applyNumberFormat="1" applyFont="1" applyFill="1"/>
    <xf numFmtId="166" fontId="23" fillId="9" borderId="0" xfId="46" applyNumberFormat="1" applyFont="1" applyFill="1"/>
    <xf numFmtId="164" fontId="23" fillId="9" borderId="0" xfId="0" applyNumberFormat="1" applyFont="1" applyFill="1"/>
    <xf numFmtId="166" fontId="23" fillId="0" borderId="0" xfId="46" applyNumberFormat="1" applyFont="1"/>
    <xf numFmtId="166" fontId="38" fillId="0" borderId="20" xfId="46" applyNumberFormat="1" applyFont="1" applyBorder="1"/>
    <xf numFmtId="3" fontId="7" fillId="0" borderId="0" xfId="0" applyNumberFormat="1" applyFont="1" applyAlignment="1">
      <alignment horizontal="left"/>
    </xf>
    <xf numFmtId="0" fontId="46" fillId="0" borderId="0" xfId="0" applyFont="1" applyAlignment="1">
      <alignment horizontal="left"/>
    </xf>
    <xf numFmtId="0" fontId="23" fillId="0" borderId="0" xfId="0" quotePrefix="1" applyFont="1"/>
    <xf numFmtId="0" fontId="23" fillId="0" borderId="0" xfId="0" applyFont="1" applyAlignment="1">
      <alignment horizontal="center" vertical="center"/>
    </xf>
    <xf numFmtId="0" fontId="23" fillId="0" borderId="12" xfId="0" quotePrefix="1" applyFont="1" applyBorder="1" applyAlignment="1">
      <alignment horizontal="center" vertical="center" wrapText="1"/>
    </xf>
    <xf numFmtId="164" fontId="23" fillId="0" borderId="0" xfId="0" applyNumberFormat="1" applyFont="1"/>
    <xf numFmtId="164" fontId="38" fillId="0" borderId="12" xfId="0" applyNumberFormat="1" applyFont="1" applyBorder="1"/>
    <xf numFmtId="164" fontId="23" fillId="0" borderId="0" xfId="0" applyNumberFormat="1" applyFont="1" applyAlignment="1">
      <alignment horizontal="center"/>
    </xf>
    <xf numFmtId="42" fontId="23" fillId="0" borderId="0" xfId="0" applyNumberFormat="1" applyFont="1"/>
    <xf numFmtId="166" fontId="23" fillId="0" borderId="0" xfId="0" applyNumberFormat="1" applyFont="1"/>
    <xf numFmtId="164" fontId="53" fillId="0" borderId="0" xfId="48" applyNumberFormat="1" applyFont="1" applyFill="1"/>
    <xf numFmtId="164" fontId="23" fillId="9" borderId="0" xfId="48" applyNumberFormat="1" applyFont="1" applyFill="1"/>
    <xf numFmtId="0" fontId="23" fillId="0" borderId="12" xfId="0" applyFont="1" applyBorder="1"/>
    <xf numFmtId="166" fontId="23" fillId="0" borderId="33" xfId="46" applyNumberFormat="1" applyFont="1" applyBorder="1"/>
    <xf numFmtId="44" fontId="23" fillId="0" borderId="0" xfId="0" applyNumberFormat="1" applyFont="1"/>
    <xf numFmtId="15" fontId="23" fillId="0" borderId="0" xfId="0" quotePrefix="1" applyNumberFormat="1" applyFont="1"/>
    <xf numFmtId="166" fontId="23" fillId="0" borderId="18" xfId="46" applyNumberFormat="1" applyFont="1" applyBorder="1"/>
    <xf numFmtId="166" fontId="23" fillId="0" borderId="20" xfId="46" applyNumberFormat="1" applyFont="1" applyBorder="1"/>
    <xf numFmtId="43" fontId="23" fillId="9" borderId="0" xfId="48" applyFont="1" applyFill="1"/>
    <xf numFmtId="166" fontId="23" fillId="0" borderId="19" xfId="46" applyNumberFormat="1" applyFont="1" applyBorder="1"/>
    <xf numFmtId="0" fontId="23" fillId="0" borderId="0" xfId="152"/>
    <xf numFmtId="0" fontId="23" fillId="0" borderId="0" xfId="152" applyAlignment="1">
      <alignment horizontal="center"/>
    </xf>
    <xf numFmtId="0" fontId="23" fillId="0" borderId="0" xfId="152" applyAlignment="1">
      <alignment horizontal="left"/>
    </xf>
    <xf numFmtId="0" fontId="7" fillId="0" borderId="0" xfId="152" applyFont="1"/>
    <xf numFmtId="0" fontId="55" fillId="0" borderId="0" xfId="152" applyFont="1" applyAlignment="1">
      <alignment horizontal="left"/>
    </xf>
    <xf numFmtId="0" fontId="55" fillId="0" borderId="0" xfId="152" applyFont="1" applyAlignment="1">
      <alignment horizontal="center" wrapText="1"/>
    </xf>
    <xf numFmtId="0" fontId="59" fillId="0" borderId="0" xfId="152" applyFont="1"/>
    <xf numFmtId="0" fontId="60" fillId="0" borderId="0" xfId="152" applyFont="1" applyAlignment="1">
      <alignment horizontal="left"/>
    </xf>
    <xf numFmtId="0" fontId="60" fillId="0" borderId="0" xfId="152" applyFont="1" applyAlignment="1">
      <alignment horizontal="center"/>
    </xf>
    <xf numFmtId="0" fontId="38" fillId="0" borderId="0" xfId="152" applyFont="1" applyAlignment="1">
      <alignment horizontal="left"/>
    </xf>
    <xf numFmtId="164" fontId="23" fillId="0" borderId="0" xfId="0" applyNumberFormat="1" applyFont="1" applyAlignment="1">
      <alignment horizontal="right"/>
    </xf>
    <xf numFmtId="0" fontId="23" fillId="0" borderId="0" xfId="0" applyFont="1" applyAlignment="1">
      <alignment horizontal="right"/>
    </xf>
    <xf numFmtId="0" fontId="38" fillId="0" borderId="0" xfId="0" applyFont="1" applyAlignment="1">
      <alignment horizontal="right"/>
    </xf>
    <xf numFmtId="0" fontId="9" fillId="0" borderId="0" xfId="152" applyFont="1" applyAlignment="1">
      <alignment horizontal="left"/>
    </xf>
    <xf numFmtId="0" fontId="7" fillId="0" borderId="0" xfId="152" applyFont="1" applyAlignment="1">
      <alignment horizontal="left"/>
    </xf>
    <xf numFmtId="0" fontId="38" fillId="0" borderId="0" xfId="0" applyFont="1" applyAlignment="1">
      <alignment horizontal="left"/>
    </xf>
    <xf numFmtId="164" fontId="23" fillId="0" borderId="0" xfId="8" applyNumberFormat="1" applyFont="1" applyFill="1" applyBorder="1"/>
    <xf numFmtId="0" fontId="12" fillId="0" borderId="0" xfId="0" applyFont="1" applyAlignment="1">
      <alignment vertical="top" wrapText="1"/>
    </xf>
    <xf numFmtId="0" fontId="7" fillId="0" borderId="0" xfId="152" applyFont="1" applyAlignment="1">
      <alignment horizontal="center" vertical="center"/>
    </xf>
    <xf numFmtId="164" fontId="23" fillId="0" borderId="0" xfId="152" applyNumberFormat="1"/>
    <xf numFmtId="0" fontId="23" fillId="0" borderId="0" xfId="152" applyAlignment="1">
      <alignment horizontal="center" vertical="center"/>
    </xf>
    <xf numFmtId="0" fontId="29" fillId="0" borderId="0" xfId="0" applyFont="1" applyFill="1" applyAlignment="1">
      <alignment horizontal="left"/>
    </xf>
    <xf numFmtId="37" fontId="13" fillId="0" borderId="0" xfId="0" applyNumberFormat="1" applyFont="1" applyBorder="1" applyAlignment="1">
      <alignment horizontal="left"/>
    </xf>
    <xf numFmtId="37" fontId="6" fillId="0" borderId="0" xfId="0" applyNumberFormat="1" applyFont="1" applyBorder="1" applyAlignment="1">
      <alignment horizontal="right"/>
    </xf>
    <xf numFmtId="3" fontId="10" fillId="0" borderId="0" xfId="0" applyNumberFormat="1" applyFont="1" applyFill="1" applyAlignment="1">
      <alignment horizontal="right"/>
    </xf>
    <xf numFmtId="3" fontId="13" fillId="0" borderId="0" xfId="8" applyNumberFormat="1" applyFont="1" applyFill="1" applyAlignment="1"/>
    <xf numFmtId="10" fontId="13" fillId="0" borderId="0" xfId="0" applyNumberFormat="1" applyFont="1" applyFill="1"/>
    <xf numFmtId="3" fontId="18" fillId="0" borderId="18" xfId="0" applyNumberFormat="1" applyFont="1" applyBorder="1" applyAlignment="1">
      <alignment horizontal="right"/>
    </xf>
    <xf numFmtId="3" fontId="13" fillId="0" borderId="0" xfId="0" applyNumberFormat="1" applyFont="1" applyBorder="1" applyAlignment="1">
      <alignment horizontal="right"/>
    </xf>
    <xf numFmtId="3" fontId="13" fillId="0" borderId="12" xfId="0" applyNumberFormat="1" applyFont="1" applyFill="1" applyBorder="1" applyAlignment="1">
      <alignment horizontal="right"/>
    </xf>
    <xf numFmtId="3" fontId="13" fillId="0" borderId="19" xfId="8" applyNumberFormat="1" applyFont="1" applyFill="1" applyBorder="1" applyAlignment="1">
      <alignment horizontal="right"/>
    </xf>
    <xf numFmtId="37" fontId="13" fillId="0" borderId="0" xfId="0" applyNumberFormat="1" applyFont="1" applyBorder="1" applyAlignment="1">
      <alignment horizontal="right"/>
    </xf>
    <xf numFmtId="0" fontId="7" fillId="2" borderId="21" xfId="0" applyFont="1" applyFill="1" applyBorder="1" applyAlignment="1">
      <alignment vertical="top"/>
    </xf>
    <xf numFmtId="41" fontId="7" fillId="2" borderId="22" xfId="0" applyNumberFormat="1" applyFont="1" applyFill="1" applyBorder="1" applyAlignment="1">
      <alignment vertical="top"/>
    </xf>
    <xf numFmtId="0" fontId="7" fillId="2" borderId="23" xfId="14" applyFill="1" applyBorder="1" applyAlignment="1">
      <alignment vertical="top"/>
    </xf>
    <xf numFmtId="37" fontId="7" fillId="2" borderId="22" xfId="14" applyNumberFormat="1" applyFill="1" applyBorder="1" applyAlignment="1">
      <alignment vertical="top"/>
    </xf>
    <xf numFmtId="0" fontId="13" fillId="0" borderId="0" xfId="0" applyFont="1" applyAlignment="1">
      <alignment horizontal="center" vertical="top"/>
    </xf>
    <xf numFmtId="0" fontId="10" fillId="0" borderId="0" xfId="0" applyFont="1" applyAlignment="1">
      <alignment horizontal="center"/>
    </xf>
    <xf numFmtId="37" fontId="13" fillId="0" borderId="0" xfId="0" applyNumberFormat="1" applyFont="1" applyAlignment="1">
      <alignment horizontal="left"/>
    </xf>
    <xf numFmtId="168" fontId="13" fillId="0" borderId="0" xfId="19" applyFont="1" applyProtection="1">
      <protection locked="0"/>
    </xf>
    <xf numFmtId="0" fontId="6" fillId="0" borderId="0" xfId="0" applyFont="1" applyAlignment="1">
      <alignment horizontal="left"/>
    </xf>
    <xf numFmtId="0" fontId="19" fillId="0" borderId="0" xfId="0" applyFont="1" applyAlignment="1">
      <alignment horizontal="center"/>
    </xf>
    <xf numFmtId="0" fontId="28" fillId="5" borderId="0" xfId="0" applyFont="1" applyFill="1" applyAlignment="1">
      <alignment horizontal="center"/>
    </xf>
    <xf numFmtId="3" fontId="18" fillId="0" borderId="12" xfId="0" applyNumberFormat="1" applyFont="1" applyBorder="1" applyAlignment="1">
      <alignment horizontal="center"/>
    </xf>
    <xf numFmtId="0" fontId="19" fillId="0" borderId="12" xfId="0" applyFont="1" applyBorder="1" applyAlignment="1">
      <alignment horizontal="center"/>
    </xf>
    <xf numFmtId="1" fontId="7" fillId="0" borderId="0" xfId="27" applyNumberFormat="1" applyFont="1" applyFill="1" applyAlignment="1">
      <alignment horizontal="left"/>
    </xf>
    <xf numFmtId="168" fontId="7" fillId="0" borderId="0" xfId="27" applyFont="1" applyFill="1" applyAlignment="1"/>
    <xf numFmtId="168" fontId="7" fillId="0" borderId="0" xfId="27" applyFont="1" applyFill="1" applyAlignment="1">
      <alignment horizontal="left"/>
    </xf>
    <xf numFmtId="172" fontId="7" fillId="0" borderId="0" xfId="8" applyNumberFormat="1" applyFont="1" applyFill="1" applyAlignment="1"/>
    <xf numFmtId="37" fontId="7" fillId="2" borderId="0" xfId="0" applyNumberFormat="1" applyFont="1" applyFill="1"/>
    <xf numFmtId="41" fontId="7" fillId="2" borderId="0" xfId="0" applyNumberFormat="1" applyFont="1" applyFill="1"/>
    <xf numFmtId="0" fontId="21" fillId="0" borderId="0" xfId="0" applyFont="1" applyAlignment="1">
      <alignment horizontal="left"/>
    </xf>
    <xf numFmtId="0" fontId="7" fillId="0" borderId="0" xfId="0" applyFont="1" applyAlignment="1">
      <alignment horizontal="right"/>
    </xf>
    <xf numFmtId="41" fontId="7" fillId="2" borderId="0" xfId="0" applyNumberFormat="1" applyFont="1" applyFill="1" applyAlignment="1">
      <alignment horizontal="right" wrapText="1"/>
    </xf>
    <xf numFmtId="41" fontId="7" fillId="2" borderId="0" xfId="0" applyNumberFormat="1" applyFont="1" applyFill="1" applyAlignment="1">
      <alignment horizontal="right"/>
    </xf>
    <xf numFmtId="0" fontId="7" fillId="0" borderId="0" xfId="0" applyFont="1" applyAlignment="1">
      <alignment horizontal="left"/>
    </xf>
    <xf numFmtId="37" fontId="21" fillId="0" borderId="0" xfId="0" applyNumberFormat="1" applyFont="1"/>
    <xf numFmtId="37" fontId="7" fillId="0" borderId="0" xfId="0" applyNumberFormat="1" applyFont="1"/>
    <xf numFmtId="0" fontId="7" fillId="0" borderId="0" xfId="155" applyFont="1" applyAlignment="1">
      <alignment horizontal="center"/>
    </xf>
    <xf numFmtId="0" fontId="7" fillId="2" borderId="0" xfId="0" applyFont="1" applyFill="1"/>
    <xf numFmtId="0" fontId="38" fillId="0" borderId="29" xfId="0" applyFont="1" applyBorder="1" applyAlignment="1">
      <alignment horizontal="center" vertical="center"/>
    </xf>
    <xf numFmtId="0" fontId="38" fillId="0" borderId="21" xfId="0" applyFont="1" applyBorder="1" applyAlignment="1">
      <alignment horizontal="center" vertical="center"/>
    </xf>
    <xf numFmtId="0" fontId="38" fillId="0" borderId="20" xfId="0" applyFont="1" applyBorder="1" applyAlignment="1">
      <alignment horizontal="center" vertical="center"/>
    </xf>
    <xf numFmtId="0" fontId="38" fillId="0" borderId="23" xfId="0" applyFont="1" applyBorder="1" applyAlignment="1">
      <alignment horizontal="center" vertical="center"/>
    </xf>
    <xf numFmtId="0" fontId="43" fillId="0" borderId="0" xfId="0" applyFont="1" applyAlignment="1">
      <alignment horizontal="center"/>
    </xf>
    <xf numFmtId="0" fontId="23" fillId="0" borderId="0" xfId="0" applyFont="1" applyAlignment="1">
      <alignment horizontal="left" vertical="top" wrapText="1"/>
    </xf>
    <xf numFmtId="0" fontId="38" fillId="0" borderId="0" xfId="0" applyFont="1" applyAlignment="1">
      <alignment horizontal="left" vertical="center" indent="1"/>
    </xf>
    <xf numFmtId="0" fontId="23" fillId="0" borderId="0" xfId="0" applyFont="1" applyAlignment="1">
      <alignment horizontal="center" vertical="center" wrapText="1"/>
    </xf>
    <xf numFmtId="0" fontId="23" fillId="0" borderId="12" xfId="0" applyFont="1" applyBorder="1" applyAlignment="1">
      <alignment horizontal="center" wrapText="1"/>
    </xf>
    <xf numFmtId="0" fontId="7" fillId="0" borderId="0" xfId="0" applyFont="1" applyAlignment="1">
      <alignment horizontal="left" vertical="top" wrapText="1"/>
    </xf>
    <xf numFmtId="168" fontId="7" fillId="2" borderId="21" xfId="25" applyFont="1" applyFill="1" applyBorder="1" applyAlignment="1">
      <alignment vertical="top"/>
    </xf>
    <xf numFmtId="168" fontId="7" fillId="2" borderId="23" xfId="25" applyFont="1" applyFill="1" applyBorder="1" applyAlignment="1">
      <alignment wrapText="1"/>
    </xf>
    <xf numFmtId="164" fontId="7" fillId="2" borderId="22" xfId="157" applyNumberFormat="1" applyFill="1" applyBorder="1" applyAlignment="1">
      <alignment vertical="top" wrapText="1"/>
    </xf>
    <xf numFmtId="168" fontId="7" fillId="2" borderId="22" xfId="25" applyFont="1" applyFill="1" applyBorder="1" applyAlignment="1">
      <alignment wrapText="1"/>
    </xf>
    <xf numFmtId="164" fontId="7" fillId="2" borderId="22" xfId="157" applyNumberFormat="1" applyFill="1" applyBorder="1" applyAlignment="1">
      <alignment wrapText="1"/>
    </xf>
    <xf numFmtId="0" fontId="7" fillId="9" borderId="22" xfId="0" applyFont="1" applyFill="1" applyBorder="1" applyAlignment="1">
      <alignment horizontal="left" wrapText="1"/>
    </xf>
    <xf numFmtId="0" fontId="7" fillId="9" borderId="22" xfId="0" applyFont="1" applyFill="1" applyBorder="1" applyAlignment="1">
      <alignment horizontal="left" vertical="top" wrapText="1"/>
    </xf>
    <xf numFmtId="164" fontId="23" fillId="0" borderId="0" xfId="48" applyNumberFormat="1" applyFont="1" applyFill="1"/>
    <xf numFmtId="43" fontId="23" fillId="0" borderId="0" xfId="48" applyFont="1" applyFill="1"/>
    <xf numFmtId="0" fontId="38" fillId="0" borderId="12" xfId="0" applyFont="1" applyBorder="1" applyAlignment="1">
      <alignment horizontal="center" wrapText="1"/>
    </xf>
    <xf numFmtId="0" fontId="38" fillId="0" borderId="12" xfId="0" applyFont="1" applyBorder="1" applyAlignment="1">
      <alignment horizontal="left" wrapText="1"/>
    </xf>
    <xf numFmtId="0" fontId="38" fillId="0" borderId="0" xfId="0" applyFont="1" applyAlignment="1">
      <alignment horizontal="left" wrapText="1" indent="1"/>
    </xf>
    <xf numFmtId="0" fontId="38" fillId="0" borderId="0" xfId="0" applyFont="1" applyAlignment="1">
      <alignment horizontal="center" wrapText="1"/>
    </xf>
    <xf numFmtId="0" fontId="38" fillId="0" borderId="0" xfId="0" applyFont="1" applyAlignment="1">
      <alignment horizontal="left" wrapText="1"/>
    </xf>
    <xf numFmtId="0" fontId="63" fillId="0" borderId="0" xfId="0" applyFont="1"/>
    <xf numFmtId="42" fontId="23" fillId="9" borderId="0" xfId="8" applyNumberFormat="1" applyFont="1" applyFill="1"/>
    <xf numFmtId="42" fontId="23" fillId="0" borderId="0" xfId="8" applyNumberFormat="1" applyFont="1"/>
    <xf numFmtId="164" fontId="23" fillId="0" borderId="0" xfId="158" applyNumberFormat="1" applyFont="1" applyProtection="1">
      <protection locked="0"/>
    </xf>
    <xf numFmtId="164" fontId="23" fillId="0" borderId="0" xfId="158" applyNumberFormat="1" applyFont="1"/>
    <xf numFmtId="164" fontId="23" fillId="9" borderId="0" xfId="8" applyNumberFormat="1" applyFont="1" applyFill="1"/>
    <xf numFmtId="164" fontId="23" fillId="0" borderId="0" xfId="8" applyNumberFormat="1" applyFont="1"/>
    <xf numFmtId="164" fontId="23" fillId="0" borderId="0" xfId="8" applyNumberFormat="1" applyFont="1" applyProtection="1">
      <protection locked="0"/>
    </xf>
    <xf numFmtId="164" fontId="38" fillId="0" borderId="0" xfId="0" applyNumberFormat="1" applyFont="1"/>
    <xf numFmtId="42" fontId="38" fillId="0" borderId="18" xfId="48" applyNumberFormat="1" applyFont="1" applyFill="1" applyBorder="1"/>
    <xf numFmtId="164" fontId="65" fillId="0" borderId="0" xfId="151" applyNumberFormat="1" applyFont="1" applyFill="1" applyBorder="1" applyProtection="1">
      <protection locked="0"/>
    </xf>
    <xf numFmtId="164" fontId="65" fillId="0" borderId="0" xfId="151" applyNumberFormat="1" applyFont="1" applyFill="1" applyProtection="1"/>
    <xf numFmtId="167" fontId="65" fillId="0" borderId="0" xfId="47" applyNumberFormat="1" applyFont="1" applyFill="1" applyProtection="1"/>
    <xf numFmtId="42" fontId="23" fillId="0" borderId="0" xfId="48" applyNumberFormat="1" applyFont="1" applyFill="1" applyBorder="1"/>
    <xf numFmtId="42" fontId="38" fillId="0" borderId="19" xfId="0" applyNumberFormat="1" applyFont="1" applyBorder="1"/>
    <xf numFmtId="166" fontId="23" fillId="0" borderId="18" xfId="46" applyNumberFormat="1" applyFont="1" applyFill="1" applyBorder="1"/>
    <xf numFmtId="166" fontId="23" fillId="0" borderId="19" xfId="46" applyNumberFormat="1" applyFont="1" applyFill="1" applyBorder="1"/>
    <xf numFmtId="164" fontId="23" fillId="0" borderId="0" xfId="48" applyNumberFormat="1" applyFont="1" applyFill="1" applyBorder="1"/>
    <xf numFmtId="0" fontId="66" fillId="5" borderId="0" xfId="0" applyFont="1" applyFill="1" applyAlignment="1">
      <alignment horizontal="left"/>
    </xf>
    <xf numFmtId="0" fontId="7" fillId="5" borderId="0" xfId="0" applyFont="1" applyFill="1" applyAlignment="1">
      <alignment horizontal="center"/>
    </xf>
    <xf numFmtId="0" fontId="7" fillId="5" borderId="0" xfId="0" applyFont="1" applyFill="1"/>
    <xf numFmtId="3" fontId="7" fillId="5" borderId="0" xfId="0" applyNumberFormat="1" applyFont="1" applyFill="1" applyAlignment="1">
      <alignment horizontal="center"/>
    </xf>
    <xf numFmtId="0" fontId="58" fillId="11" borderId="0" xfId="0" applyFont="1" applyFill="1"/>
    <xf numFmtId="0" fontId="13" fillId="0" borderId="0" xfId="0" applyNumberFormat="1" applyFont="1" applyBorder="1" applyAlignment="1">
      <alignment horizontal="left" indent="1"/>
    </xf>
    <xf numFmtId="0" fontId="44" fillId="0" borderId="0" xfId="152" applyFont="1"/>
    <xf numFmtId="0" fontId="44" fillId="0" borderId="0" xfId="152" applyFont="1" applyAlignment="1">
      <alignment horizontal="left"/>
    </xf>
    <xf numFmtId="0" fontId="57" fillId="0" borderId="0" xfId="152" applyFont="1"/>
    <xf numFmtId="0" fontId="44" fillId="0" borderId="0" xfId="152" applyFont="1" applyAlignment="1">
      <alignment horizontal="center"/>
    </xf>
    <xf numFmtId="0" fontId="13" fillId="0" borderId="0" xfId="0" applyNumberFormat="1" applyFont="1" applyFill="1" applyAlignment="1">
      <alignment horizontal="left" indent="1"/>
    </xf>
    <xf numFmtId="0" fontId="13" fillId="0" borderId="12" xfId="0" applyNumberFormat="1" applyFont="1" applyFill="1" applyBorder="1" applyAlignment="1">
      <alignment horizontal="left" indent="1"/>
    </xf>
    <xf numFmtId="0" fontId="7" fillId="0" borderId="0" xfId="14" applyFont="1" applyAlignment="1">
      <alignment vertical="top" wrapText="1"/>
    </xf>
    <xf numFmtId="0" fontId="7" fillId="0" borderId="0" xfId="14" applyFont="1"/>
    <xf numFmtId="0" fontId="7" fillId="9" borderId="22" xfId="154" applyFont="1" applyFill="1" applyBorder="1" applyAlignment="1">
      <alignment vertical="top" wrapText="1"/>
    </xf>
    <xf numFmtId="0" fontId="7" fillId="0" borderId="22" xfId="14" applyFont="1" applyBorder="1" applyAlignment="1">
      <alignment wrapText="1"/>
    </xf>
    <xf numFmtId="0" fontId="7" fillId="2" borderId="22" xfId="14" applyFont="1" applyFill="1" applyBorder="1" applyAlignment="1">
      <alignment wrapText="1"/>
    </xf>
    <xf numFmtId="0" fontId="7" fillId="0" borderId="0" xfId="14" applyFont="1" applyAlignment="1">
      <alignment wrapText="1"/>
    </xf>
    <xf numFmtId="37" fontId="7" fillId="0" borderId="0" xfId="14" applyNumberFormat="1" applyFont="1" applyAlignment="1">
      <alignment wrapText="1"/>
    </xf>
    <xf numFmtId="0" fontId="13" fillId="0" borderId="0" xfId="0" applyFont="1" applyFill="1" applyBorder="1" applyAlignment="1">
      <alignment horizontal="left" indent="1"/>
    </xf>
    <xf numFmtId="0" fontId="68" fillId="0" borderId="0" xfId="159" applyFont="1" applyAlignment="1">
      <alignment horizontal="center"/>
    </xf>
    <xf numFmtId="0" fontId="68" fillId="0" borderId="0" xfId="159" applyFont="1"/>
    <xf numFmtId="164" fontId="68" fillId="0" borderId="0" xfId="160" applyNumberFormat="1" applyFont="1"/>
    <xf numFmtId="168" fontId="13" fillId="0" borderId="0" xfId="19" applyFont="1" applyFill="1"/>
    <xf numFmtId="3" fontId="18" fillId="0" borderId="0" xfId="0" applyNumberFormat="1" applyFont="1" applyFill="1" applyAlignment="1">
      <alignment horizontal="center"/>
    </xf>
    <xf numFmtId="0" fontId="21" fillId="0" borderId="22" xfId="14" applyFont="1" applyFill="1" applyBorder="1"/>
    <xf numFmtId="0" fontId="7" fillId="0" borderId="22" xfId="14" applyFill="1" applyBorder="1" applyAlignment="1">
      <alignment horizontal="left" indent="1"/>
    </xf>
    <xf numFmtId="10" fontId="7" fillId="9" borderId="0" xfId="47" applyNumberFormat="1" applyFont="1" applyFill="1"/>
    <xf numFmtId="166" fontId="7" fillId="0" borderId="0" xfId="7" applyNumberFormat="1" applyFont="1" applyFill="1"/>
    <xf numFmtId="166" fontId="7" fillId="0" borderId="0" xfId="0" applyNumberFormat="1" applyFont="1" applyFill="1"/>
    <xf numFmtId="0" fontId="20" fillId="0" borderId="0" xfId="0" applyFont="1" applyFill="1" applyAlignment="1"/>
    <xf numFmtId="166" fontId="38" fillId="0" borderId="19" xfId="10" applyNumberFormat="1" applyFont="1" applyBorder="1"/>
    <xf numFmtId="182" fontId="23" fillId="9" borderId="6" xfId="0" applyNumberFormat="1" applyFont="1" applyFill="1" applyBorder="1"/>
    <xf numFmtId="0" fontId="1" fillId="0" borderId="0" xfId="0" applyFont="1" applyAlignment="1">
      <alignment horizontal="center"/>
    </xf>
    <xf numFmtId="0" fontId="13" fillId="0" borderId="0" xfId="0" applyFont="1" applyAlignment="1">
      <alignment horizontal="center"/>
    </xf>
    <xf numFmtId="0" fontId="6" fillId="0" borderId="0" xfId="0" applyFont="1" applyAlignment="1">
      <alignment horizontal="center"/>
    </xf>
    <xf numFmtId="2" fontId="7" fillId="0" borderId="0" xfId="0" applyNumberFormat="1" applyFont="1" applyFill="1" applyBorder="1" applyAlignment="1">
      <alignment horizontal="center"/>
    </xf>
    <xf numFmtId="0" fontId="7" fillId="0" borderId="0" xfId="0" applyFont="1" applyFill="1" applyBorder="1" applyAlignment="1">
      <alignment horizontal="center"/>
    </xf>
    <xf numFmtId="164" fontId="7" fillId="0" borderId="0" xfId="1" applyNumberFormat="1" applyFont="1" applyFill="1" applyBorder="1" applyAlignment="1">
      <alignment horizontal="center"/>
    </xf>
    <xf numFmtId="164" fontId="7" fillId="0" borderId="1" xfId="1" applyNumberFormat="1" applyFont="1" applyFill="1" applyBorder="1" applyAlignment="1">
      <alignment horizontal="center"/>
    </xf>
    <xf numFmtId="166" fontId="7" fillId="9" borderId="1" xfId="6" applyNumberFormat="1" applyFont="1" applyFill="1" applyBorder="1" applyAlignment="1">
      <alignment horizontal="center"/>
    </xf>
    <xf numFmtId="164" fontId="7" fillId="9" borderId="1" xfId="1" applyNumberFormat="1" applyFont="1" applyFill="1" applyBorder="1" applyAlignment="1">
      <alignment horizontal="center"/>
    </xf>
    <xf numFmtId="164" fontId="7" fillId="0" borderId="1" xfId="1" applyNumberFormat="1" applyFont="1" applyFill="1" applyBorder="1" applyAlignment="1">
      <alignment horizontal="center"/>
    </xf>
    <xf numFmtId="164" fontId="13" fillId="2" borderId="0" xfId="48" applyNumberFormat="1" applyFont="1" applyFill="1" applyBorder="1" applyAlignment="1"/>
    <xf numFmtId="164" fontId="13" fillId="2" borderId="12" xfId="48" applyNumberFormat="1" applyFont="1" applyFill="1" applyBorder="1" applyAlignment="1">
      <alignment horizontal="right"/>
    </xf>
    <xf numFmtId="164" fontId="13" fillId="0" borderId="0" xfId="48" applyNumberFormat="1" applyFont="1" applyBorder="1" applyAlignment="1"/>
    <xf numFmtId="164" fontId="13" fillId="0" borderId="0" xfId="48" applyNumberFormat="1" applyFont="1" applyAlignment="1"/>
    <xf numFmtId="164" fontId="13" fillId="2" borderId="0" xfId="48" applyNumberFormat="1" applyFont="1" applyFill="1" applyBorder="1"/>
    <xf numFmtId="164" fontId="13" fillId="2" borderId="0" xfId="48" applyNumberFormat="1" applyFont="1" applyFill="1" applyAlignment="1"/>
    <xf numFmtId="164" fontId="13" fillId="0" borderId="0" xfId="48" applyNumberFormat="1" applyFont="1" applyFill="1" applyAlignment="1"/>
    <xf numFmtId="164" fontId="13" fillId="2" borderId="12" xfId="48" applyNumberFormat="1" applyFont="1" applyFill="1" applyBorder="1" applyAlignment="1"/>
    <xf numFmtId="164" fontId="13" fillId="0" borderId="0" xfId="48" applyNumberFormat="1" applyFont="1" applyFill="1"/>
    <xf numFmtId="164" fontId="13" fillId="0" borderId="18" xfId="48" applyNumberFormat="1" applyFont="1" applyFill="1" applyBorder="1" applyAlignment="1"/>
    <xf numFmtId="164" fontId="13" fillId="0" borderId="18" xfId="48" applyNumberFormat="1" applyFont="1" applyBorder="1" applyAlignment="1"/>
    <xf numFmtId="164" fontId="13" fillId="2" borderId="0" xfId="48" applyNumberFormat="1" applyFont="1" applyFill="1"/>
    <xf numFmtId="164" fontId="13" fillId="0" borderId="19" xfId="48" applyNumberFormat="1" applyFont="1" applyBorder="1" applyAlignment="1"/>
    <xf numFmtId="43" fontId="13" fillId="0" borderId="0" xfId="48" applyNumberFormat="1" applyFont="1"/>
    <xf numFmtId="164" fontId="13" fillId="0" borderId="0" xfId="48" applyNumberFormat="1" applyFont="1" applyFill="1" applyBorder="1" applyAlignment="1"/>
    <xf numFmtId="164" fontId="13" fillId="0" borderId="12" xfId="48" applyNumberFormat="1" applyFont="1" applyFill="1" applyBorder="1" applyAlignment="1"/>
    <xf numFmtId="10" fontId="13" fillId="0" borderId="0" xfId="12" applyNumberFormat="1" applyFont="1" applyBorder="1" applyAlignment="1"/>
    <xf numFmtId="164" fontId="13" fillId="0" borderId="0" xfId="48" applyNumberFormat="1" applyFont="1" applyFill="1" applyBorder="1" applyAlignment="1">
      <alignment horizontal="right"/>
    </xf>
    <xf numFmtId="0" fontId="6" fillId="5" borderId="0" xfId="0" applyNumberFormat="1" applyFont="1" applyFill="1" applyBorder="1" applyAlignment="1">
      <alignment horizontal="center"/>
    </xf>
    <xf numFmtId="4" fontId="18" fillId="0" borderId="0" xfId="0" applyNumberFormat="1" applyFont="1" applyFill="1" applyAlignment="1">
      <alignment horizontal="right"/>
    </xf>
    <xf numFmtId="3" fontId="18" fillId="0" borderId="0" xfId="0" applyNumberFormat="1" applyFont="1" applyAlignment="1">
      <alignment horizontal="right"/>
    </xf>
    <xf numFmtId="3" fontId="18" fillId="0" borderId="0" xfId="0" applyNumberFormat="1" applyFont="1" applyFill="1" applyAlignment="1">
      <alignment horizontal="right"/>
    </xf>
    <xf numFmtId="175" fontId="13" fillId="0" borderId="0" xfId="12" applyNumberFormat="1" applyFont="1" applyAlignment="1">
      <alignment horizontal="right"/>
    </xf>
    <xf numFmtId="175" fontId="13" fillId="0" borderId="0" xfId="12" applyNumberFormat="1" applyFont="1" applyFill="1" applyAlignment="1">
      <alignment horizontal="right"/>
    </xf>
    <xf numFmtId="0" fontId="28" fillId="5" borderId="0" xfId="0" applyFont="1" applyFill="1" applyAlignment="1">
      <alignment horizontal="left"/>
    </xf>
    <xf numFmtId="0" fontId="28" fillId="5" borderId="0" xfId="0" applyFont="1" applyFill="1" applyAlignment="1"/>
    <xf numFmtId="0" fontId="13" fillId="5" borderId="0" xfId="0" applyNumberFormat="1" applyFont="1" applyFill="1" applyAlignment="1">
      <alignment horizontal="left"/>
    </xf>
    <xf numFmtId="165" fontId="18" fillId="0" borderId="0" xfId="0" applyNumberFormat="1" applyFont="1" applyAlignment="1">
      <alignment horizontal="right"/>
    </xf>
    <xf numFmtId="165" fontId="18" fillId="0" borderId="0" xfId="0" applyNumberFormat="1" applyFont="1" applyFill="1" applyAlignment="1">
      <alignment horizontal="right"/>
    </xf>
    <xf numFmtId="3" fontId="13" fillId="0" borderId="0" xfId="0" applyNumberFormat="1" applyFont="1" applyAlignment="1">
      <alignment horizontal="right"/>
    </xf>
    <xf numFmtId="10" fontId="13" fillId="2" borderId="0" xfId="0" applyNumberFormat="1" applyFont="1" applyFill="1"/>
    <xf numFmtId="0" fontId="19" fillId="0" borderId="0" xfId="0" applyFont="1" applyFill="1" applyBorder="1" applyAlignment="1">
      <alignment horizontal="center"/>
    </xf>
    <xf numFmtId="37" fontId="13" fillId="0" borderId="0" xfId="0" applyNumberFormat="1" applyFont="1" applyFill="1" applyBorder="1" applyAlignment="1">
      <alignment horizontal="right"/>
    </xf>
    <xf numFmtId="0" fontId="19" fillId="0" borderId="0" xfId="0" applyFont="1" applyBorder="1" applyAlignment="1">
      <alignment horizontal="center"/>
    </xf>
    <xf numFmtId="0" fontId="10" fillId="0" borderId="0" xfId="0" applyFont="1" applyBorder="1" applyAlignment="1">
      <alignment horizontal="center"/>
    </xf>
    <xf numFmtId="37" fontId="6" fillId="0" borderId="0" xfId="0" applyNumberFormat="1" applyFont="1" applyFill="1" applyBorder="1" applyAlignment="1">
      <alignment horizontal="right"/>
    </xf>
    <xf numFmtId="0" fontId="27" fillId="0" borderId="0" xfId="0" applyNumberFormat="1" applyFont="1" applyFill="1" applyBorder="1" applyAlignment="1">
      <alignment horizontal="left"/>
    </xf>
    <xf numFmtId="0" fontId="13" fillId="0" borderId="14" xfId="0" applyNumberFormat="1" applyFont="1" applyBorder="1" applyAlignment="1">
      <alignment horizontal="center"/>
    </xf>
    <xf numFmtId="0" fontId="13" fillId="0" borderId="15" xfId="0" applyNumberFormat="1" applyFont="1" applyBorder="1" applyAlignment="1">
      <alignment horizontal="center"/>
    </xf>
    <xf numFmtId="0" fontId="13" fillId="0" borderId="15" xfId="0" applyNumberFormat="1" applyFont="1" applyFill="1" applyBorder="1" applyAlignment="1"/>
    <xf numFmtId="0" fontId="13" fillId="0" borderId="15" xfId="0" applyFont="1" applyFill="1" applyBorder="1" applyAlignment="1"/>
    <xf numFmtId="3" fontId="13" fillId="0" borderId="15" xfId="0" applyNumberFormat="1" applyFont="1" applyBorder="1" applyAlignment="1">
      <alignment horizontal="center"/>
    </xf>
    <xf numFmtId="3" fontId="13" fillId="0" borderId="15" xfId="0" applyNumberFormat="1" applyFont="1" applyBorder="1" applyAlignment="1"/>
    <xf numFmtId="0" fontId="13" fillId="0" borderId="15" xfId="0" applyFont="1" applyBorder="1" applyAlignment="1"/>
    <xf numFmtId="0" fontId="13" fillId="0" borderId="15" xfId="0" applyNumberFormat="1" applyFont="1" applyBorder="1" applyAlignment="1">
      <alignment horizontal="left"/>
    </xf>
    <xf numFmtId="0" fontId="13" fillId="0" borderId="15" xfId="0" applyFont="1" applyFill="1" applyBorder="1"/>
    <xf numFmtId="0" fontId="13" fillId="0" borderId="15" xfId="0" applyFont="1" applyBorder="1" applyAlignment="1">
      <alignment horizontal="center"/>
    </xf>
    <xf numFmtId="0" fontId="19" fillId="0" borderId="0" xfId="0" applyFont="1" applyFill="1" applyAlignment="1"/>
    <xf numFmtId="164" fontId="13" fillId="0" borderId="12" xfId="48" applyNumberFormat="1" applyFont="1" applyFill="1" applyBorder="1"/>
    <xf numFmtId="10" fontId="13" fillId="0" borderId="0" xfId="0" applyNumberFormat="1" applyFont="1" applyAlignment="1">
      <alignment horizontal="right"/>
    </xf>
    <xf numFmtId="164" fontId="13" fillId="0" borderId="0" xfId="48" applyNumberFormat="1" applyFont="1" applyFill="1" applyAlignment="1">
      <alignment horizontal="right"/>
    </xf>
    <xf numFmtId="164" fontId="13" fillId="0" borderId="12" xfId="48" applyNumberFormat="1" applyFont="1" applyFill="1" applyBorder="1" applyAlignment="1">
      <alignment horizontal="right"/>
    </xf>
    <xf numFmtId="164" fontId="18" fillId="0" borderId="0" xfId="48" applyNumberFormat="1" applyFont="1" applyFill="1" applyAlignment="1">
      <alignment horizontal="right"/>
    </xf>
    <xf numFmtId="164" fontId="13" fillId="0" borderId="4" xfId="48" applyNumberFormat="1" applyFont="1" applyFill="1" applyBorder="1" applyAlignment="1">
      <alignment horizontal="right"/>
    </xf>
    <xf numFmtId="164" fontId="13" fillId="0" borderId="18" xfId="48" applyNumberFormat="1" applyFont="1" applyFill="1" applyBorder="1" applyAlignment="1">
      <alignment horizontal="right"/>
    </xf>
    <xf numFmtId="10" fontId="13" fillId="0" borderId="12" xfId="0" applyNumberFormat="1" applyFont="1" applyBorder="1" applyAlignment="1">
      <alignment horizontal="right"/>
    </xf>
    <xf numFmtId="164" fontId="13" fillId="0" borderId="0" xfId="48" applyNumberFormat="1" applyFont="1" applyBorder="1" applyAlignment="1">
      <alignment horizontal="right"/>
    </xf>
    <xf numFmtId="164" fontId="13" fillId="0" borderId="19" xfId="48" applyNumberFormat="1" applyFont="1" applyBorder="1" applyAlignment="1">
      <alignment horizontal="right"/>
    </xf>
    <xf numFmtId="10" fontId="13" fillId="0" borderId="0" xfId="47" applyNumberFormat="1" applyFont="1" applyFill="1"/>
    <xf numFmtId="10" fontId="13" fillId="0" borderId="0" xfId="47" applyNumberFormat="1" applyFont="1" applyAlignment="1">
      <alignment horizontal="center"/>
    </xf>
    <xf numFmtId="10" fontId="13" fillId="0" borderId="0" xfId="47" applyNumberFormat="1" applyFont="1" applyAlignment="1"/>
    <xf numFmtId="10" fontId="13" fillId="2" borderId="0" xfId="47" applyNumberFormat="1" applyFont="1" applyFill="1" applyAlignment="1"/>
    <xf numFmtId="10" fontId="13" fillId="0" borderId="12" xfId="47" applyNumberFormat="1" applyFont="1" applyBorder="1" applyAlignment="1"/>
    <xf numFmtId="0" fontId="69" fillId="0" borderId="0" xfId="0" applyFont="1"/>
    <xf numFmtId="37" fontId="23" fillId="2" borderId="0" xfId="0" applyNumberFormat="1" applyFont="1" applyFill="1" applyAlignment="1">
      <alignment horizontal="left" wrapText="1"/>
    </xf>
    <xf numFmtId="0" fontId="23" fillId="0" borderId="0" xfId="0" applyFont="1" applyAlignment="1">
      <alignment horizontal="left" wrapText="1"/>
    </xf>
    <xf numFmtId="37" fontId="23" fillId="9" borderId="0" xfId="0" applyNumberFormat="1" applyFont="1" applyFill="1" applyAlignment="1">
      <alignment horizontal="right" wrapText="1"/>
    </xf>
    <xf numFmtId="37" fontId="23" fillId="2" borderId="0" xfId="0" applyNumberFormat="1" applyFont="1" applyFill="1" applyAlignment="1">
      <alignment horizontal="right" wrapText="1"/>
    </xf>
    <xf numFmtId="37" fontId="23" fillId="0" borderId="0" xfId="0" applyNumberFormat="1" applyFont="1" applyAlignment="1">
      <alignment horizontal="right" wrapText="1"/>
    </xf>
    <xf numFmtId="0" fontId="23" fillId="0" borderId="0" xfId="0" applyFont="1" applyAlignment="1">
      <alignment horizontal="right" wrapText="1"/>
    </xf>
    <xf numFmtId="37" fontId="23" fillId="0" borderId="0" xfId="0" applyNumberFormat="1" applyFont="1" applyAlignment="1">
      <alignment horizontal="left" vertical="center" wrapText="1"/>
    </xf>
    <xf numFmtId="0" fontId="23" fillId="0" borderId="0" xfId="0" applyFont="1" applyAlignment="1">
      <alignment horizontal="left" vertical="center" wrapText="1"/>
    </xf>
    <xf numFmtId="37" fontId="23" fillId="0" borderId="0" xfId="0" applyNumberFormat="1" applyFont="1"/>
    <xf numFmtId="0" fontId="23" fillId="0" borderId="0" xfId="0" applyFont="1" applyFill="1"/>
    <xf numFmtId="0" fontId="23" fillId="2" borderId="0" xfId="0" applyFont="1" applyFill="1" applyAlignment="1">
      <alignment horizontal="left" vertical="center" wrapText="1"/>
    </xf>
    <xf numFmtId="37" fontId="23" fillId="0" borderId="0" xfId="0" applyNumberFormat="1" applyFont="1" applyAlignment="1">
      <alignment horizontal="left" wrapText="1"/>
    </xf>
    <xf numFmtId="0" fontId="23" fillId="0" borderId="0" xfId="0" applyFont="1" applyFill="1" applyAlignment="1">
      <alignment horizontal="right"/>
    </xf>
    <xf numFmtId="41" fontId="23" fillId="0" borderId="0" xfId="0" applyNumberFormat="1" applyFont="1" applyAlignment="1">
      <alignment horizontal="right"/>
    </xf>
    <xf numFmtId="41" fontId="23" fillId="9" borderId="12" xfId="0" applyNumberFormat="1" applyFont="1" applyFill="1" applyBorder="1" applyAlignment="1">
      <alignment horizontal="right"/>
    </xf>
    <xf numFmtId="37" fontId="23" fillId="0" borderId="0" xfId="0" applyNumberFormat="1" applyFont="1" applyFill="1"/>
    <xf numFmtId="164" fontId="23" fillId="0" borderId="0" xfId="8" applyNumberFormat="1" applyFont="1" applyFill="1" applyAlignment="1">
      <alignment horizontal="right"/>
    </xf>
    <xf numFmtId="41" fontId="23" fillId="0" borderId="0" xfId="0" applyNumberFormat="1" applyFont="1" applyFill="1" applyBorder="1" applyAlignment="1">
      <alignment horizontal="right"/>
    </xf>
    <xf numFmtId="37" fontId="23" fillId="0" borderId="0" xfId="0" applyNumberFormat="1" applyFont="1" applyFill="1" applyAlignment="1">
      <alignment horizontal="right" wrapText="1"/>
    </xf>
    <xf numFmtId="0" fontId="23" fillId="0" borderId="0" xfId="0" applyFont="1" applyAlignment="1">
      <alignment horizontal="left"/>
    </xf>
    <xf numFmtId="0" fontId="37" fillId="0" borderId="0" xfId="0" applyFont="1" applyAlignment="1">
      <alignment horizontal="center"/>
    </xf>
    <xf numFmtId="164" fontId="37" fillId="0" borderId="0" xfId="8" applyNumberFormat="1" applyFont="1" applyAlignment="1"/>
    <xf numFmtId="164" fontId="7" fillId="0" borderId="0" xfId="8" applyNumberFormat="1" applyFont="1" applyFill="1" applyAlignment="1">
      <alignment wrapText="1"/>
    </xf>
    <xf numFmtId="164" fontId="7" fillId="0" borderId="0" xfId="143" applyNumberFormat="1" applyFont="1" applyFill="1" applyAlignment="1">
      <alignment wrapText="1"/>
    </xf>
    <xf numFmtId="166" fontId="7" fillId="0" borderId="0" xfId="62" applyNumberFormat="1" applyFont="1" applyFill="1"/>
    <xf numFmtId="164" fontId="7" fillId="0" borderId="0" xfId="8" applyNumberFormat="1" applyFont="1" applyFill="1" applyAlignment="1">
      <alignment vertical="center" wrapText="1"/>
    </xf>
    <xf numFmtId="164" fontId="7" fillId="0" borderId="0" xfId="8" applyNumberFormat="1" applyFont="1" applyFill="1" applyAlignment="1"/>
    <xf numFmtId="164" fontId="7" fillId="0" borderId="0" xfId="8" applyNumberFormat="1" applyFont="1" applyFill="1"/>
    <xf numFmtId="164" fontId="37" fillId="0" borderId="0" xfId="8" applyNumberFormat="1" applyFont="1" applyFill="1" applyBorder="1" applyAlignment="1"/>
    <xf numFmtId="164" fontId="38" fillId="0" borderId="0" xfId="8" applyNumberFormat="1" applyFont="1" applyAlignment="1">
      <alignment horizontal="center"/>
    </xf>
    <xf numFmtId="0" fontId="23" fillId="0" borderId="0" xfId="0" applyFont="1" applyFill="1" applyAlignment="1">
      <alignment horizontal="center"/>
    </xf>
    <xf numFmtId="164" fontId="23" fillId="0" borderId="0" xfId="8" applyNumberFormat="1" applyFont="1" applyAlignment="1"/>
    <xf numFmtId="0" fontId="23" fillId="0" borderId="0" xfId="0" applyFont="1" applyFill="1" applyAlignment="1">
      <alignment horizontal="left"/>
    </xf>
    <xf numFmtId="0" fontId="23" fillId="0" borderId="0" xfId="0" applyFont="1" applyAlignment="1"/>
    <xf numFmtId="0" fontId="23" fillId="0" borderId="0" xfId="0" applyFont="1" applyFill="1" applyAlignment="1"/>
    <xf numFmtId="164" fontId="23" fillId="0" borderId="0" xfId="8" applyNumberFormat="1" applyFont="1" applyFill="1" applyAlignment="1"/>
    <xf numFmtId="0" fontId="23" fillId="0" borderId="0" xfId="0" applyFont="1" applyAlignment="1">
      <alignment horizontal="left" vertical="center"/>
    </xf>
    <xf numFmtId="0" fontId="23" fillId="0" borderId="0" xfId="0" applyFont="1" applyFill="1" applyAlignment="1">
      <alignment horizontal="left" vertical="center" wrapText="1"/>
    </xf>
    <xf numFmtId="164" fontId="23" fillId="0" borderId="0" xfId="8" applyNumberFormat="1" applyFont="1" applyFill="1" applyAlignment="1">
      <alignment vertical="center" wrapText="1"/>
    </xf>
    <xf numFmtId="0" fontId="23" fillId="0" borderId="0" xfId="0" applyFont="1" applyFill="1" applyAlignment="1">
      <alignment vertical="top"/>
    </xf>
    <xf numFmtId="164" fontId="23" fillId="0" borderId="0" xfId="8" applyNumberFormat="1" applyFont="1" applyFill="1" applyBorder="1" applyAlignment="1"/>
    <xf numFmtId="0" fontId="23" fillId="0" borderId="0" xfId="0" applyFont="1" applyFill="1" applyAlignment="1">
      <alignment horizontal="center" vertical="top"/>
    </xf>
    <xf numFmtId="0" fontId="7" fillId="0" borderId="0" xfId="0" applyFont="1" applyFill="1" applyAlignment="1">
      <alignment horizontal="center" vertical="center" wrapText="1"/>
    </xf>
    <xf numFmtId="164" fontId="23" fillId="0" borderId="0" xfId="8" applyNumberFormat="1" applyFont="1" applyBorder="1" applyAlignment="1"/>
    <xf numFmtId="0" fontId="23" fillId="0" borderId="0" xfId="159" applyFont="1" applyAlignment="1">
      <alignment horizontal="center"/>
    </xf>
    <xf numFmtId="0" fontId="23" fillId="0" borderId="0" xfId="159" applyFont="1"/>
    <xf numFmtId="164" fontId="23" fillId="0" borderId="0" xfId="160" applyNumberFormat="1" applyFont="1"/>
    <xf numFmtId="0" fontId="38" fillId="0" borderId="12" xfId="159" applyFont="1" applyBorder="1" applyAlignment="1">
      <alignment horizontal="center" wrapText="1"/>
    </xf>
    <xf numFmtId="0" fontId="38" fillId="0" borderId="0" xfId="159" applyFont="1" applyAlignment="1">
      <alignment horizontal="center" wrapText="1"/>
    </xf>
    <xf numFmtId="164" fontId="38" fillId="0" borderId="12" xfId="160" applyNumberFormat="1" applyFont="1" applyBorder="1" applyAlignment="1">
      <alignment horizontal="center" wrapText="1"/>
    </xf>
    <xf numFmtId="0" fontId="70" fillId="0" borderId="0" xfId="159" applyFont="1" applyAlignment="1">
      <alignment horizontal="left" wrapText="1"/>
    </xf>
    <xf numFmtId="164" fontId="38" fillId="0" borderId="0" xfId="160" applyNumberFormat="1" applyFont="1" applyBorder="1" applyAlignment="1">
      <alignment horizontal="center" wrapText="1"/>
    </xf>
    <xf numFmtId="0" fontId="23" fillId="0" borderId="0" xfId="159" applyFont="1" applyAlignment="1">
      <alignment horizontal="left" indent="1"/>
    </xf>
    <xf numFmtId="0" fontId="23" fillId="0" borderId="0" xfId="159" quotePrefix="1" applyFont="1" applyAlignment="1">
      <alignment horizontal="center"/>
    </xf>
    <xf numFmtId="0" fontId="23" fillId="0" borderId="18" xfId="159" applyFont="1" applyBorder="1"/>
    <xf numFmtId="164" fontId="23" fillId="0" borderId="18" xfId="160" applyNumberFormat="1" applyFont="1" applyBorder="1"/>
    <xf numFmtId="172" fontId="23" fillId="0" borderId="0" xfId="160" applyNumberFormat="1" applyFont="1"/>
    <xf numFmtId="164" fontId="23" fillId="0" borderId="0" xfId="160" applyNumberFormat="1" applyFont="1" applyBorder="1"/>
    <xf numFmtId="186" fontId="23" fillId="0" borderId="0" xfId="160" applyNumberFormat="1" applyFont="1"/>
    <xf numFmtId="172" fontId="23" fillId="0" borderId="0" xfId="160" quotePrefix="1" applyNumberFormat="1" applyFont="1"/>
    <xf numFmtId="0" fontId="70" fillId="0" borderId="0" xfId="159" applyFont="1"/>
    <xf numFmtId="0" fontId="7" fillId="0" borderId="22" xfId="14" applyBorder="1" applyAlignment="1">
      <alignment wrapText="1"/>
    </xf>
    <xf numFmtId="0" fontId="7" fillId="0" borderId="0" xfId="17" applyFont="1" applyFill="1"/>
    <xf numFmtId="0" fontId="38" fillId="0" borderId="31" xfId="14" applyFont="1" applyFill="1" applyBorder="1"/>
    <xf numFmtId="0" fontId="7" fillId="0" borderId="25" xfId="14" applyFill="1" applyBorder="1"/>
    <xf numFmtId="0" fontId="7" fillId="0" borderId="23" xfId="14" applyFill="1" applyBorder="1"/>
    <xf numFmtId="41" fontId="7" fillId="0" borderId="22" xfId="0" applyNumberFormat="1" applyFont="1" applyFill="1" applyBorder="1"/>
    <xf numFmtId="0" fontId="7" fillId="0" borderId="22" xfId="14" applyFill="1" applyBorder="1" applyAlignment="1">
      <alignment wrapText="1"/>
    </xf>
    <xf numFmtId="0" fontId="38" fillId="0" borderId="21" xfId="14" applyFont="1" applyFill="1" applyBorder="1"/>
    <xf numFmtId="0" fontId="46" fillId="0" borderId="0" xfId="0" applyFont="1"/>
    <xf numFmtId="0" fontId="37" fillId="0" borderId="0" xfId="0" applyFont="1" applyFill="1" applyBorder="1"/>
    <xf numFmtId="164" fontId="23" fillId="9" borderId="0" xfId="160" applyNumberFormat="1" applyFont="1" applyFill="1"/>
    <xf numFmtId="0" fontId="27" fillId="5" borderId="0" xfId="0" applyFont="1" applyFill="1"/>
    <xf numFmtId="0" fontId="27" fillId="5" borderId="0" xfId="0" applyFont="1" applyFill="1" applyAlignment="1"/>
    <xf numFmtId="0" fontId="6" fillId="5" borderId="0" xfId="0" applyNumberFormat="1" applyFont="1" applyFill="1" applyAlignment="1">
      <alignment horizontal="left"/>
    </xf>
    <xf numFmtId="0" fontId="6" fillId="5" borderId="0" xfId="0" applyNumberFormat="1" applyFont="1" applyFill="1" applyAlignment="1">
      <alignment horizontal="center"/>
    </xf>
    <xf numFmtId="0" fontId="6" fillId="0" borderId="0" xfId="20" applyFont="1" applyAlignment="1">
      <alignment horizontal="left"/>
    </xf>
    <xf numFmtId="0" fontId="7" fillId="0" borderId="0" xfId="33" applyFont="1"/>
    <xf numFmtId="0" fontId="7" fillId="0" borderId="0" xfId="27" applyNumberFormat="1" applyFont="1" applyFill="1" applyBorder="1" applyAlignment="1" applyProtection="1">
      <alignment horizontal="center"/>
      <protection locked="0"/>
    </xf>
    <xf numFmtId="168" fontId="7" fillId="0" borderId="0" xfId="27" applyFont="1" applyFill="1" applyBorder="1" applyAlignment="1"/>
    <xf numFmtId="0" fontId="7" fillId="0" borderId="0" xfId="27" applyNumberFormat="1" applyFont="1" applyFill="1" applyBorder="1"/>
    <xf numFmtId="49" fontId="7" fillId="0" borderId="0" xfId="27" applyNumberFormat="1" applyFont="1" applyFill="1" applyBorder="1"/>
    <xf numFmtId="164" fontId="7" fillId="0" borderId="0" xfId="8" applyNumberFormat="1" applyFont="1" applyFill="1" applyBorder="1"/>
    <xf numFmtId="3" fontId="7" fillId="0" borderId="0" xfId="27" applyNumberFormat="1" applyFont="1" applyFill="1" applyBorder="1"/>
    <xf numFmtId="0" fontId="7" fillId="0" borderId="0" xfId="27" applyNumberFormat="1" applyFont="1" applyFill="1" applyBorder="1" applyAlignment="1">
      <alignment horizontal="center"/>
    </xf>
    <xf numFmtId="49" fontId="7" fillId="0" borderId="0" xfId="27" applyNumberFormat="1" applyFont="1" applyFill="1" applyBorder="1" applyAlignment="1">
      <alignment horizontal="center"/>
    </xf>
    <xf numFmtId="3" fontId="7" fillId="0" borderId="0" xfId="27" applyNumberFormat="1" applyFont="1" applyFill="1" applyBorder="1" applyAlignment="1"/>
    <xf numFmtId="164" fontId="7" fillId="0" borderId="0" xfId="8" applyNumberFormat="1" applyFont="1" applyFill="1" applyBorder="1" applyAlignment="1"/>
    <xf numFmtId="0" fontId="7" fillId="0" borderId="0" xfId="27" applyNumberFormat="1" applyFont="1" applyFill="1" applyBorder="1" applyAlignment="1"/>
    <xf numFmtId="3" fontId="8" fillId="0" borderId="0" xfId="27" applyNumberFormat="1" applyFont="1" applyFill="1" applyBorder="1" applyAlignment="1">
      <alignment horizontal="center"/>
    </xf>
    <xf numFmtId="164" fontId="7" fillId="0" borderId="0" xfId="8" applyNumberFormat="1" applyFont="1" applyFill="1" applyBorder="1" applyAlignment="1">
      <alignment horizontal="center"/>
    </xf>
    <xf numFmtId="168" fontId="8" fillId="0" borderId="0" xfId="27" applyFont="1" applyFill="1" applyBorder="1" applyAlignment="1">
      <alignment horizontal="center"/>
    </xf>
    <xf numFmtId="0" fontId="8" fillId="0" borderId="0" xfId="27" applyNumberFormat="1" applyFont="1" applyFill="1" applyBorder="1" applyAlignment="1" applyProtection="1">
      <alignment horizontal="center"/>
      <protection locked="0"/>
    </xf>
    <xf numFmtId="0" fontId="8" fillId="0" borderId="0" xfId="27" applyNumberFormat="1" applyFont="1" applyFill="1" applyBorder="1" applyAlignment="1">
      <alignment horizontal="center"/>
    </xf>
    <xf numFmtId="0" fontId="8" fillId="0" borderId="0" xfId="27" applyNumberFormat="1" applyFont="1" applyFill="1" applyBorder="1" applyAlignment="1"/>
    <xf numFmtId="0" fontId="20" fillId="0" borderId="0" xfId="27" applyNumberFormat="1" applyFont="1" applyFill="1" applyBorder="1" applyAlignment="1" applyProtection="1">
      <alignment horizontal="center"/>
      <protection locked="0"/>
    </xf>
    <xf numFmtId="3" fontId="7" fillId="0" borderId="0" xfId="27" applyNumberFormat="1" applyFont="1" applyFill="1" applyBorder="1" applyAlignment="1">
      <alignment horizontal="center"/>
    </xf>
    <xf numFmtId="3" fontId="7" fillId="0" borderId="0" xfId="27" applyNumberFormat="1" applyFont="1" applyFill="1" applyBorder="1" applyAlignment="1">
      <alignment horizontal="left"/>
    </xf>
    <xf numFmtId="43" fontId="7" fillId="0" borderId="0" xfId="8" applyNumberFormat="1" applyFont="1" applyFill="1" applyBorder="1" applyAlignment="1"/>
    <xf numFmtId="43" fontId="40" fillId="0" borderId="0" xfId="8" applyNumberFormat="1" applyFont="1" applyFill="1" applyBorder="1" applyAlignment="1"/>
    <xf numFmtId="10" fontId="40" fillId="0" borderId="0" xfId="12" applyNumberFormat="1" applyFont="1" applyFill="1" applyBorder="1" applyAlignment="1"/>
    <xf numFmtId="10" fontId="8" fillId="0" borderId="0" xfId="27" applyNumberFormat="1" applyFont="1" applyFill="1" applyBorder="1" applyAlignment="1"/>
    <xf numFmtId="3" fontId="8" fillId="0" borderId="0" xfId="27" applyNumberFormat="1" applyFont="1" applyFill="1" applyBorder="1" applyAlignment="1"/>
    <xf numFmtId="179" fontId="8" fillId="0" borderId="0" xfId="27" applyNumberFormat="1" applyFont="1" applyFill="1" applyBorder="1" applyAlignment="1"/>
    <xf numFmtId="10" fontId="7" fillId="0" borderId="0" xfId="27" applyNumberFormat="1" applyFont="1" applyFill="1" applyBorder="1" applyAlignment="1"/>
    <xf numFmtId="168" fontId="7" fillId="0" borderId="0" xfId="27" applyFont="1" applyFill="1" applyBorder="1" applyAlignment="1">
      <alignment horizontal="left"/>
    </xf>
    <xf numFmtId="168" fontId="7" fillId="0" borderId="0" xfId="27" applyFont="1" applyFill="1" applyBorder="1" applyAlignment="1">
      <alignment horizontal="center"/>
    </xf>
    <xf numFmtId="43" fontId="7" fillId="0" borderId="0" xfId="8" applyFont="1" applyFill="1" applyBorder="1" applyAlignment="1"/>
    <xf numFmtId="49" fontId="8" fillId="0" borderId="0" xfId="27" applyNumberFormat="1" applyFont="1" applyFill="1" applyBorder="1" applyAlignment="1">
      <alignment horizontal="center"/>
    </xf>
    <xf numFmtId="168" fontId="8" fillId="0" borderId="0" xfId="27" applyFont="1" applyFill="1" applyBorder="1" applyAlignment="1"/>
    <xf numFmtId="3" fontId="8" fillId="0" borderId="0" xfId="27" applyNumberFormat="1" applyFont="1" applyFill="1" applyBorder="1" applyAlignment="1">
      <alignment horizontal="left"/>
    </xf>
    <xf numFmtId="43" fontId="8" fillId="0" borderId="0" xfId="8" applyNumberFormat="1" applyFont="1" applyFill="1" applyBorder="1" applyAlignment="1"/>
    <xf numFmtId="10" fontId="8" fillId="0" borderId="0" xfId="12" applyNumberFormat="1" applyFont="1" applyFill="1" applyBorder="1" applyAlignment="1"/>
    <xf numFmtId="0" fontId="7" fillId="0" borderId="0" xfId="27" applyNumberFormat="1" applyFont="1" applyFill="1" applyBorder="1" applyAlignment="1">
      <alignment horizontal="fill"/>
    </xf>
    <xf numFmtId="168" fontId="3" fillId="0" borderId="0" xfId="27" applyFont="1" applyFill="1" applyBorder="1" applyAlignment="1"/>
    <xf numFmtId="3" fontId="3" fillId="0" borderId="0" xfId="27" applyNumberFormat="1" applyFont="1" applyFill="1" applyBorder="1" applyAlignment="1"/>
    <xf numFmtId="167" fontId="7" fillId="0" borderId="0" xfId="27" applyNumberFormat="1" applyFont="1" applyFill="1" applyBorder="1" applyAlignment="1">
      <alignment horizontal="left"/>
    </xf>
    <xf numFmtId="167" fontId="7" fillId="0" borderId="0" xfId="27" applyNumberFormat="1" applyFont="1" applyFill="1" applyBorder="1" applyAlignment="1">
      <alignment horizontal="center"/>
    </xf>
    <xf numFmtId="180" fontId="7" fillId="0" borderId="0" xfId="27" applyNumberFormat="1" applyFont="1" applyFill="1" applyBorder="1" applyAlignment="1"/>
    <xf numFmtId="0" fontId="3" fillId="0" borderId="0" xfId="27" applyNumberFormat="1" applyFont="1" applyFill="1" applyBorder="1"/>
    <xf numFmtId="49" fontId="7" fillId="0" borderId="0" xfId="27" applyNumberFormat="1" applyFont="1" applyFill="1" applyBorder="1" applyAlignment="1">
      <alignment horizontal="left"/>
    </xf>
    <xf numFmtId="0" fontId="7" fillId="0" borderId="0" xfId="27" applyNumberFormat="1" applyFont="1" applyFill="1" applyBorder="1" applyAlignment="1">
      <alignment horizontal="right"/>
    </xf>
    <xf numFmtId="168" fontId="7" fillId="0" borderId="0" xfId="27" applyFont="1" applyFill="1" applyBorder="1" applyAlignment="1">
      <alignment horizontal="right"/>
    </xf>
    <xf numFmtId="0" fontId="7" fillId="0" borderId="0" xfId="28" applyNumberFormat="1" applyFont="1" applyFill="1" applyAlignment="1">
      <alignment horizontal="center"/>
    </xf>
    <xf numFmtId="178" fontId="8" fillId="0" borderId="0" xfId="27" applyNumberFormat="1" applyFont="1" applyFill="1" applyBorder="1" applyAlignment="1">
      <alignment horizontal="center"/>
    </xf>
    <xf numFmtId="178" fontId="8" fillId="0" borderId="0" xfId="27" quotePrefix="1" applyNumberFormat="1" applyFont="1" applyFill="1" applyBorder="1" applyAlignment="1">
      <alignment horizontal="center"/>
    </xf>
    <xf numFmtId="168" fontId="8" fillId="0" borderId="21" xfId="27" applyFont="1" applyFill="1" applyBorder="1" applyAlignment="1">
      <alignment horizontal="center" wrapText="1"/>
    </xf>
    <xf numFmtId="168" fontId="8" fillId="0" borderId="20" xfId="27" applyFont="1" applyFill="1" applyBorder="1" applyAlignment="1"/>
    <xf numFmtId="168" fontId="8" fillId="0" borderId="18" xfId="27" applyFont="1" applyBorder="1"/>
    <xf numFmtId="168" fontId="8" fillId="0" borderId="20" xfId="27" applyFont="1" applyBorder="1" applyAlignment="1">
      <alignment horizontal="center" wrapText="1"/>
    </xf>
    <xf numFmtId="0" fontId="8" fillId="0" borderId="20" xfId="27" applyNumberFormat="1" applyFont="1" applyFill="1" applyBorder="1" applyAlignment="1">
      <alignment horizontal="center" wrapText="1"/>
    </xf>
    <xf numFmtId="168" fontId="8" fillId="0" borderId="22" xfId="27" applyFont="1" applyFill="1" applyBorder="1" applyAlignment="1">
      <alignment horizontal="center" wrapText="1"/>
    </xf>
    <xf numFmtId="3" fontId="8" fillId="0" borderId="22" xfId="27" applyNumberFormat="1" applyFont="1" applyFill="1" applyBorder="1" applyAlignment="1">
      <alignment horizontal="center" wrapText="1"/>
    </xf>
    <xf numFmtId="0" fontId="7" fillId="0" borderId="21" xfId="27" applyNumberFormat="1" applyFont="1" applyFill="1" applyBorder="1"/>
    <xf numFmtId="0" fontId="7" fillId="0" borderId="20" xfId="27" applyNumberFormat="1" applyFont="1" applyFill="1" applyBorder="1"/>
    <xf numFmtId="0" fontId="7" fillId="0" borderId="20" xfId="27" applyNumberFormat="1" applyFont="1" applyFill="1" applyBorder="1" applyAlignment="1">
      <alignment horizontal="center"/>
    </xf>
    <xf numFmtId="0" fontId="7" fillId="0" borderId="22" xfId="27" applyNumberFormat="1" applyFont="1" applyFill="1" applyBorder="1" applyAlignment="1">
      <alignment horizontal="center"/>
    </xf>
    <xf numFmtId="0" fontId="7" fillId="0" borderId="22" xfId="27" applyNumberFormat="1" applyFont="1" applyFill="1" applyBorder="1" applyAlignment="1">
      <alignment horizontal="center" wrapText="1"/>
    </xf>
    <xf numFmtId="3" fontId="7" fillId="0" borderId="22" xfId="27" applyNumberFormat="1" applyFont="1" applyFill="1" applyBorder="1" applyAlignment="1">
      <alignment horizontal="center" wrapText="1"/>
    </xf>
    <xf numFmtId="3" fontId="7" fillId="0" borderId="20" xfId="27" applyNumberFormat="1" applyFont="1" applyFill="1" applyBorder="1" applyAlignment="1">
      <alignment horizontal="center"/>
    </xf>
    <xf numFmtId="0" fontId="7" fillId="0" borderId="30" xfId="27" applyNumberFormat="1" applyFont="1" applyFill="1" applyBorder="1"/>
    <xf numFmtId="0" fontId="7" fillId="0" borderId="26" xfId="27" applyNumberFormat="1" applyFont="1" applyFill="1" applyBorder="1"/>
    <xf numFmtId="0" fontId="7" fillId="0" borderId="28" xfId="27" applyNumberFormat="1" applyFont="1" applyFill="1" applyBorder="1"/>
    <xf numFmtId="3" fontId="7" fillId="0" borderId="26" xfId="27" applyNumberFormat="1" applyFont="1" applyFill="1" applyBorder="1" applyAlignment="1"/>
    <xf numFmtId="168" fontId="7" fillId="0" borderId="30" xfId="50" applyFont="1" applyFill="1" applyBorder="1" applyAlignment="1"/>
    <xf numFmtId="168" fontId="7" fillId="0" borderId="0" xfId="50" applyFont="1" applyFill="1" applyBorder="1" applyAlignment="1"/>
    <xf numFmtId="168" fontId="7" fillId="0" borderId="0" xfId="35" applyFont="1"/>
    <xf numFmtId="166" fontId="7" fillId="9" borderId="0" xfId="10" applyNumberFormat="1" applyFont="1" applyFill="1" applyBorder="1" applyAlignment="1"/>
    <xf numFmtId="164" fontId="7" fillId="0" borderId="26" xfId="8" applyNumberFormat="1" applyFont="1" applyFill="1" applyBorder="1" applyAlignment="1"/>
    <xf numFmtId="164" fontId="7" fillId="9" borderId="0" xfId="8" applyNumberFormat="1" applyFont="1" applyFill="1" applyBorder="1" applyAlignment="1"/>
    <xf numFmtId="164" fontId="7" fillId="9" borderId="30" xfId="8" applyNumberFormat="1" applyFont="1" applyFill="1" applyBorder="1" applyAlignment="1"/>
    <xf numFmtId="0" fontId="7" fillId="9" borderId="0" xfId="8" applyNumberFormat="1" applyFont="1" applyFill="1" applyBorder="1" applyAlignment="1">
      <alignment horizontal="left"/>
    </xf>
    <xf numFmtId="168" fontId="7" fillId="9" borderId="0" xfId="50" applyFont="1" applyFill="1" applyBorder="1" applyAlignment="1"/>
    <xf numFmtId="43" fontId="7" fillId="0" borderId="26" xfId="8" applyFont="1" applyFill="1" applyBorder="1" applyAlignment="1"/>
    <xf numFmtId="168" fontId="7" fillId="9" borderId="0" xfId="27" applyFont="1" applyFill="1" applyBorder="1" applyAlignment="1"/>
    <xf numFmtId="168" fontId="7" fillId="9" borderId="0" xfId="27" applyFont="1" applyFill="1" applyBorder="1" applyAlignment="1">
      <alignment horizontal="left"/>
    </xf>
    <xf numFmtId="166" fontId="12" fillId="9" borderId="0" xfId="10" applyNumberFormat="1" applyFont="1" applyFill="1" applyBorder="1" applyAlignment="1"/>
    <xf numFmtId="164" fontId="12" fillId="9" borderId="0" xfId="8" applyNumberFormat="1" applyFont="1" applyFill="1" applyBorder="1" applyAlignment="1"/>
    <xf numFmtId="168" fontId="7" fillId="0" borderId="30" xfId="27" applyFont="1" applyFill="1" applyBorder="1" applyAlignment="1"/>
    <xf numFmtId="168" fontId="7" fillId="0" borderId="31" xfId="27" applyFont="1" applyFill="1" applyBorder="1" applyAlignment="1"/>
    <xf numFmtId="168" fontId="7" fillId="0" borderId="12" xfId="27" applyFont="1" applyFill="1" applyBorder="1" applyAlignment="1"/>
    <xf numFmtId="168" fontId="7" fillId="9" borderId="12" xfId="27" applyFont="1" applyFill="1" applyBorder="1" applyAlignment="1"/>
    <xf numFmtId="168" fontId="7" fillId="0" borderId="24" xfId="27" applyFont="1" applyFill="1" applyBorder="1" applyAlignment="1"/>
    <xf numFmtId="164" fontId="7" fillId="0" borderId="24" xfId="8" applyNumberFormat="1" applyFont="1" applyFill="1" applyBorder="1" applyAlignment="1"/>
    <xf numFmtId="164" fontId="7" fillId="9" borderId="12" xfId="8" applyNumberFormat="1" applyFont="1" applyFill="1" applyBorder="1" applyAlignment="1"/>
    <xf numFmtId="164" fontId="72" fillId="9" borderId="31" xfId="8" applyNumberFormat="1" applyFont="1" applyFill="1" applyBorder="1" applyAlignment="1"/>
    <xf numFmtId="164" fontId="72" fillId="0" borderId="24" xfId="8" applyNumberFormat="1" applyFont="1" applyFill="1" applyBorder="1" applyAlignment="1"/>
    <xf numFmtId="1" fontId="7" fillId="0" borderId="0" xfId="8" applyNumberFormat="1" applyFont="1" applyFill="1" applyBorder="1" applyAlignment="1">
      <alignment horizontal="center"/>
    </xf>
    <xf numFmtId="168" fontId="7" fillId="0" borderId="1" xfId="27" applyFont="1" applyFill="1" applyBorder="1" applyAlignment="1"/>
    <xf numFmtId="168" fontId="7" fillId="0" borderId="0" xfId="27" applyFont="1" applyFill="1" applyBorder="1" applyAlignment="1">
      <alignment horizontal="center" vertical="top"/>
    </xf>
    <xf numFmtId="168" fontId="12" fillId="0" borderId="0" xfId="27" applyFont="1" applyFill="1" applyBorder="1" applyAlignment="1"/>
    <xf numFmtId="168" fontId="7" fillId="0" borderId="0" xfId="35" applyFont="1" applyFill="1" applyAlignment="1"/>
    <xf numFmtId="168" fontId="9" fillId="0" borderId="0" xfId="27" applyFont="1" applyFill="1" applyBorder="1" applyAlignment="1"/>
    <xf numFmtId="0" fontId="7" fillId="0" borderId="0" xfId="27" applyNumberFormat="1" applyFont="1" applyFill="1" applyBorder="1" applyAlignment="1" applyProtection="1">
      <protection locked="0"/>
    </xf>
    <xf numFmtId="0" fontId="7" fillId="0" borderId="0" xfId="27" applyNumberFormat="1" applyFont="1" applyFill="1" applyBorder="1" applyProtection="1">
      <protection locked="0"/>
    </xf>
    <xf numFmtId="0" fontId="7" fillId="0" borderId="0" xfId="31" applyFont="1" applyFill="1"/>
    <xf numFmtId="0" fontId="7" fillId="0" borderId="0" xfId="27" applyNumberFormat="1" applyFont="1" applyFill="1" applyAlignment="1">
      <alignment horizontal="right"/>
    </xf>
    <xf numFmtId="164" fontId="73" fillId="0" borderId="0" xfId="8" applyNumberFormat="1" applyFont="1" applyFill="1" applyBorder="1"/>
    <xf numFmtId="0" fontId="73" fillId="0" borderId="0" xfId="27" applyNumberFormat="1" applyFont="1" applyFill="1" applyBorder="1" applyAlignment="1">
      <alignment horizontal="center"/>
    </xf>
    <xf numFmtId="0" fontId="73" fillId="0" borderId="0" xfId="27" applyNumberFormat="1" applyFont="1" applyFill="1" applyBorder="1"/>
    <xf numFmtId="0" fontId="30" fillId="0" borderId="0" xfId="27" applyNumberFormat="1" applyFont="1" applyFill="1" applyBorder="1" applyAlignment="1" applyProtection="1">
      <alignment horizontal="center"/>
      <protection locked="0"/>
    </xf>
    <xf numFmtId="0" fontId="1" fillId="0" borderId="0" xfId="27" applyNumberFormat="1" applyFont="1" applyFill="1" applyBorder="1" applyAlignment="1" applyProtection="1">
      <alignment horizontal="center"/>
      <protection locked="0"/>
    </xf>
    <xf numFmtId="0" fontId="13" fillId="0" borderId="0" xfId="28" applyNumberFormat="1" applyFont="1" applyFill="1" applyAlignment="1">
      <alignment horizontal="center"/>
    </xf>
    <xf numFmtId="0" fontId="6" fillId="0" borderId="0" xfId="27" applyNumberFormat="1" applyFont="1" applyAlignment="1" applyProtection="1">
      <alignment horizontal="center"/>
      <protection locked="0"/>
    </xf>
    <xf numFmtId="0" fontId="6" fillId="0" borderId="0" xfId="28" applyNumberFormat="1" applyFont="1" applyFill="1" applyAlignment="1">
      <alignment horizontal="center"/>
    </xf>
    <xf numFmtId="0" fontId="6" fillId="0" borderId="0" xfId="27" applyNumberFormat="1" applyFont="1" applyFill="1" applyBorder="1"/>
    <xf numFmtId="0" fontId="7" fillId="0" borderId="0" xfId="8" applyNumberFormat="1" applyFont="1" applyFill="1" applyBorder="1" applyAlignment="1">
      <alignment horizontal="center"/>
    </xf>
    <xf numFmtId="0" fontId="7" fillId="0" borderId="0" xfId="8" applyNumberFormat="1" applyFont="1" applyFill="1" applyBorder="1" applyAlignment="1" applyProtection="1">
      <alignment horizontal="center"/>
      <protection locked="0"/>
    </xf>
    <xf numFmtId="0" fontId="7" fillId="0" borderId="0" xfId="8" applyNumberFormat="1" applyFont="1" applyFill="1" applyAlignment="1">
      <alignment horizontal="center"/>
    </xf>
    <xf numFmtId="168" fontId="7" fillId="0" borderId="0" xfId="35" applyFont="1" applyFill="1"/>
    <xf numFmtId="168" fontId="7" fillId="0" borderId="0" xfId="35" applyFont="1" applyFill="1" applyAlignment="1">
      <alignment horizontal="center"/>
    </xf>
    <xf numFmtId="168" fontId="7" fillId="0" borderId="28" xfId="35" applyFont="1" applyFill="1" applyBorder="1"/>
    <xf numFmtId="168" fontId="7" fillId="0" borderId="32" xfId="35" applyFont="1" applyFill="1" applyBorder="1" applyAlignment="1">
      <alignment horizontal="center"/>
    </xf>
    <xf numFmtId="168" fontId="7" fillId="0" borderId="18" xfId="35" applyFont="1" applyFill="1" applyBorder="1"/>
    <xf numFmtId="168" fontId="7" fillId="0" borderId="29" xfId="35" applyFont="1" applyFill="1" applyBorder="1"/>
    <xf numFmtId="168" fontId="7" fillId="0" borderId="31" xfId="35" applyFont="1" applyFill="1" applyBorder="1" applyAlignment="1"/>
    <xf numFmtId="168" fontId="7" fillId="0" borderId="24" xfId="35" applyFont="1" applyFill="1" applyBorder="1" applyAlignment="1">
      <alignment horizontal="center"/>
    </xf>
    <xf numFmtId="168" fontId="7" fillId="0" borderId="12" xfId="35" applyFont="1" applyFill="1" applyBorder="1" applyAlignment="1"/>
    <xf numFmtId="168" fontId="7" fillId="0" borderId="25" xfId="35" applyFont="1" applyFill="1" applyBorder="1" applyAlignment="1"/>
    <xf numFmtId="168" fontId="7" fillId="0" borderId="32" xfId="35" applyFont="1" applyFill="1" applyBorder="1"/>
    <xf numFmtId="164" fontId="7" fillId="9" borderId="0" xfId="8" applyNumberFormat="1" applyFont="1" applyFill="1" applyBorder="1"/>
    <xf numFmtId="168" fontId="7" fillId="0" borderId="26" xfId="35" applyFont="1" applyFill="1" applyBorder="1"/>
    <xf numFmtId="168" fontId="7" fillId="0" borderId="22" xfId="35" applyFont="1" applyFill="1" applyBorder="1" applyAlignment="1">
      <alignment horizontal="center"/>
    </xf>
    <xf numFmtId="168" fontId="7" fillId="0" borderId="26" xfId="35" applyFont="1" applyFill="1" applyBorder="1" applyAlignment="1">
      <alignment horizontal="center"/>
    </xf>
    <xf numFmtId="168" fontId="7" fillId="0" borderId="0" xfId="35" applyFont="1" applyFill="1" applyBorder="1" applyAlignment="1">
      <alignment horizontal="center"/>
    </xf>
    <xf numFmtId="168" fontId="7" fillId="0" borderId="28" xfId="35" applyFont="1" applyFill="1" applyBorder="1" applyAlignment="1">
      <alignment horizontal="center"/>
    </xf>
    <xf numFmtId="168" fontId="7" fillId="0" borderId="30" xfId="35" applyFont="1" applyFill="1" applyBorder="1" applyAlignment="1">
      <alignment horizontal="center"/>
    </xf>
    <xf numFmtId="168" fontId="7" fillId="0" borderId="24" xfId="27" applyFont="1" applyFill="1" applyBorder="1" applyAlignment="1">
      <alignment horizontal="center"/>
    </xf>
    <xf numFmtId="168" fontId="7" fillId="0" borderId="32" xfId="35" applyFont="1" applyBorder="1"/>
    <xf numFmtId="164" fontId="7" fillId="9" borderId="26" xfId="8" applyNumberFormat="1" applyFont="1" applyFill="1" applyBorder="1"/>
    <xf numFmtId="43" fontId="7" fillId="9" borderId="29" xfId="8" applyNumberFormat="1" applyFont="1" applyFill="1" applyBorder="1"/>
    <xf numFmtId="164" fontId="7" fillId="9" borderId="32" xfId="8" applyNumberFormat="1" applyFont="1" applyFill="1" applyBorder="1" applyAlignment="1">
      <alignment horizontal="center"/>
    </xf>
    <xf numFmtId="164" fontId="7" fillId="9" borderId="27" xfId="8" applyNumberFormat="1" applyFont="1" applyFill="1" applyBorder="1" applyAlignment="1">
      <alignment horizontal="center"/>
    </xf>
    <xf numFmtId="164" fontId="7" fillId="9" borderId="26" xfId="8" applyNumberFormat="1" applyFont="1" applyFill="1" applyBorder="1" applyAlignment="1">
      <alignment horizontal="center"/>
    </xf>
    <xf numFmtId="168" fontId="7" fillId="9" borderId="26" xfId="50" applyFont="1" applyFill="1" applyBorder="1"/>
    <xf numFmtId="43" fontId="7" fillId="9" borderId="27" xfId="8" applyFont="1" applyFill="1" applyBorder="1"/>
    <xf numFmtId="168" fontId="7" fillId="9" borderId="26" xfId="50" applyFont="1" applyFill="1" applyBorder="1" applyAlignment="1"/>
    <xf numFmtId="43" fontId="7" fillId="9" borderId="26" xfId="8" applyFont="1" applyFill="1" applyBorder="1"/>
    <xf numFmtId="168" fontId="7" fillId="9" borderId="26" xfId="35" applyFont="1" applyFill="1" applyBorder="1"/>
    <xf numFmtId="168" fontId="7" fillId="9" borderId="0" xfId="35" applyFont="1" applyFill="1" applyBorder="1"/>
    <xf numFmtId="43" fontId="7" fillId="9" borderId="0" xfId="8" applyFont="1" applyFill="1" applyBorder="1"/>
    <xf numFmtId="43" fontId="7" fillId="9" borderId="26" xfId="8" applyFont="1" applyFill="1" applyBorder="1" applyAlignment="1">
      <alignment horizontal="center"/>
    </xf>
    <xf numFmtId="168" fontId="7" fillId="0" borderId="24" xfId="35" applyFont="1" applyFill="1" applyBorder="1"/>
    <xf numFmtId="168" fontId="7" fillId="0" borderId="12" xfId="35" applyFont="1" applyFill="1" applyBorder="1"/>
    <xf numFmtId="166" fontId="7" fillId="0" borderId="24" xfId="10" applyNumberFormat="1" applyFont="1" applyFill="1" applyBorder="1"/>
    <xf numFmtId="10" fontId="7" fillId="0" borderId="25" xfId="12" applyNumberFormat="1" applyFont="1" applyFill="1" applyBorder="1"/>
    <xf numFmtId="168" fontId="7" fillId="0" borderId="25" xfId="35" applyFont="1" applyFill="1" applyBorder="1"/>
    <xf numFmtId="43" fontId="7" fillId="0" borderId="0" xfId="8" applyNumberFormat="1" applyFont="1" applyFill="1"/>
    <xf numFmtId="43" fontId="7" fillId="0" borderId="0" xfId="8" applyFont="1" applyFill="1"/>
    <xf numFmtId="172" fontId="7" fillId="0" borderId="0" xfId="8" applyNumberFormat="1" applyFont="1" applyFill="1"/>
    <xf numFmtId="168" fontId="7" fillId="0" borderId="0" xfId="35" applyNumberFormat="1" applyFont="1" applyFill="1" applyBorder="1" applyAlignment="1" applyProtection="1"/>
    <xf numFmtId="43" fontId="7" fillId="0" borderId="0" xfId="8" applyFont="1" applyFill="1" applyAlignment="1"/>
    <xf numFmtId="0" fontId="8" fillId="0" borderId="0" xfId="8" applyNumberFormat="1" applyFont="1" applyFill="1" applyBorder="1" applyAlignment="1">
      <alignment horizontal="left"/>
    </xf>
    <xf numFmtId="168" fontId="7" fillId="0" borderId="12" xfId="27" applyFont="1" applyFill="1" applyBorder="1" applyAlignment="1">
      <alignment horizontal="center"/>
    </xf>
    <xf numFmtId="168" fontId="7" fillId="0" borderId="0" xfId="27" applyFont="1" applyFill="1" applyAlignment="1">
      <alignment horizontal="center"/>
    </xf>
    <xf numFmtId="168" fontId="7" fillId="0" borderId="28" xfId="27" applyFont="1" applyFill="1" applyBorder="1" applyAlignment="1">
      <alignment horizontal="center"/>
    </xf>
    <xf numFmtId="168" fontId="7" fillId="0" borderId="32" xfId="27" applyFont="1" applyFill="1" applyBorder="1" applyAlignment="1">
      <alignment horizontal="center"/>
    </xf>
    <xf numFmtId="168" fontId="7" fillId="0" borderId="30" xfId="27" applyFont="1" applyFill="1" applyBorder="1" applyAlignment="1">
      <alignment horizontal="center"/>
    </xf>
    <xf numFmtId="168" fontId="7" fillId="0" borderId="26" xfId="27" applyFont="1" applyFill="1" applyBorder="1" applyAlignment="1">
      <alignment horizontal="center"/>
    </xf>
    <xf numFmtId="43" fontId="7" fillId="9" borderId="30" xfId="8" applyFont="1" applyFill="1" applyBorder="1" applyAlignment="1">
      <alignment horizontal="center"/>
    </xf>
    <xf numFmtId="164" fontId="7" fillId="9" borderId="26" xfId="8" applyNumberFormat="1" applyFont="1" applyFill="1" applyBorder="1" applyAlignment="1"/>
    <xf numFmtId="168" fontId="7" fillId="0" borderId="31" xfId="27" applyFont="1" applyFill="1" applyBorder="1" applyAlignment="1">
      <alignment horizontal="center"/>
    </xf>
    <xf numFmtId="0" fontId="7" fillId="0" borderId="0" xfId="5" applyFont="1"/>
    <xf numFmtId="0" fontId="7" fillId="0" borderId="0" xfId="52" applyFont="1" applyFill="1"/>
    <xf numFmtId="164" fontId="7" fillId="0" borderId="0" xfId="52" applyNumberFormat="1" applyFont="1" applyFill="1"/>
    <xf numFmtId="0" fontId="7" fillId="0" borderId="0" xfId="8" applyNumberFormat="1" applyFont="1" applyFill="1" applyAlignment="1">
      <alignment horizontal="center" vertical="top"/>
    </xf>
    <xf numFmtId="0" fontId="7" fillId="0" borderId="0" xfId="35" applyNumberFormat="1" applyFont="1" applyFill="1" applyAlignment="1">
      <alignment horizontal="center" vertical="top"/>
    </xf>
    <xf numFmtId="168" fontId="7" fillId="0" borderId="0" xfId="27" applyFont="1"/>
    <xf numFmtId="0" fontId="7" fillId="0" borderId="0" xfId="5" applyFont="1" applyFill="1" applyAlignment="1">
      <alignment horizontal="left"/>
    </xf>
    <xf numFmtId="0" fontId="7" fillId="0" borderId="0" xfId="5" applyFont="1" applyFill="1"/>
    <xf numFmtId="0" fontId="7" fillId="0" borderId="0" xfId="3" applyFont="1" applyBorder="1" applyAlignment="1">
      <alignment horizontal="center"/>
    </xf>
    <xf numFmtId="0" fontId="7" fillId="0" borderId="0" xfId="5" applyFont="1" applyFill="1" applyAlignment="1">
      <alignment horizontal="center"/>
    </xf>
    <xf numFmtId="0" fontId="7" fillId="0" borderId="0" xfId="5" applyFont="1" applyAlignment="1">
      <alignment horizontal="center"/>
    </xf>
    <xf numFmtId="0" fontId="7" fillId="0" borderId="0" xfId="5" applyFont="1" applyAlignment="1">
      <alignment horizontal="left"/>
    </xf>
    <xf numFmtId="164" fontId="7" fillId="2" borderId="0" xfId="8" applyNumberFormat="1" applyFont="1" applyFill="1"/>
    <xf numFmtId="164" fontId="7" fillId="0" borderId="0" xfId="9" applyNumberFormat="1" applyFont="1"/>
    <xf numFmtId="164" fontId="7" fillId="0" borderId="0" xfId="10" applyNumberFormat="1" applyFont="1" applyFill="1"/>
    <xf numFmtId="0" fontId="6" fillId="0" borderId="0" xfId="51" applyNumberFormat="1" applyFont="1" applyAlignment="1" applyProtection="1">
      <alignment horizontal="center"/>
      <protection locked="0"/>
    </xf>
    <xf numFmtId="0" fontId="7" fillId="0" borderId="0" xfId="0" applyFont="1" applyFill="1" applyAlignment="1">
      <alignment horizontal="right"/>
    </xf>
    <xf numFmtId="0" fontId="8" fillId="0" borderId="0" xfId="0" applyFont="1" applyFill="1" applyAlignment="1"/>
    <xf numFmtId="0" fontId="7" fillId="0" borderId="0" xfId="0" applyFont="1" applyFill="1" applyBorder="1" applyAlignment="1"/>
    <xf numFmtId="0" fontId="7" fillId="0" borderId="0" xfId="0" applyFont="1" applyFill="1" applyBorder="1"/>
    <xf numFmtId="166" fontId="7" fillId="0" borderId="0" xfId="10" applyNumberFormat="1" applyFont="1" applyFill="1" applyBorder="1"/>
    <xf numFmtId="0" fontId="7" fillId="0" borderId="28" xfId="0" applyFont="1" applyFill="1" applyBorder="1" applyAlignment="1">
      <alignment horizontal="center"/>
    </xf>
    <xf numFmtId="0" fontId="7" fillId="0" borderId="18" xfId="0" applyFont="1" applyFill="1" applyBorder="1" applyAlignment="1">
      <alignment horizontal="center"/>
    </xf>
    <xf numFmtId="0" fontId="7" fillId="0" borderId="29" xfId="0" applyFont="1" applyFill="1" applyBorder="1" applyAlignment="1">
      <alignment horizontal="center"/>
    </xf>
    <xf numFmtId="0" fontId="7" fillId="0" borderId="30" xfId="0" applyFont="1" applyFill="1" applyBorder="1"/>
    <xf numFmtId="168" fontId="7" fillId="0" borderId="27" xfId="27" applyFont="1" applyFill="1" applyBorder="1" applyAlignment="1"/>
    <xf numFmtId="0" fontId="7" fillId="0" borderId="30" xfId="0" applyFont="1" applyFill="1" applyBorder="1" applyAlignment="1">
      <alignment horizontal="center"/>
    </xf>
    <xf numFmtId="0" fontId="7" fillId="0" borderId="27" xfId="0" applyFont="1" applyFill="1" applyBorder="1" applyAlignment="1">
      <alignment horizontal="center"/>
    </xf>
    <xf numFmtId="168" fontId="7" fillId="0" borderId="0" xfId="27" applyFont="1" applyFill="1" applyBorder="1" applyAlignment="1">
      <alignment horizontal="center" wrapText="1"/>
    </xf>
    <xf numFmtId="0" fontId="7" fillId="0" borderId="0" xfId="0" applyFont="1" applyFill="1" applyBorder="1" applyAlignment="1">
      <alignment horizontal="center" wrapText="1"/>
    </xf>
    <xf numFmtId="168" fontId="7" fillId="0" borderId="27" xfId="27" applyFont="1" applyFill="1" applyBorder="1" applyAlignment="1">
      <alignment horizontal="center"/>
    </xf>
    <xf numFmtId="0" fontId="7" fillId="0" borderId="27" xfId="0" applyFont="1" applyFill="1" applyBorder="1" applyAlignment="1">
      <alignment horizontal="center" wrapText="1"/>
    </xf>
    <xf numFmtId="172" fontId="7" fillId="0" borderId="0" xfId="8" applyNumberFormat="1" applyFont="1" applyFill="1" applyBorder="1"/>
    <xf numFmtId="164" fontId="7" fillId="0" borderId="27" xfId="48" applyNumberFormat="1" applyFont="1" applyFill="1" applyBorder="1"/>
    <xf numFmtId="43" fontId="7" fillId="0" borderId="0" xfId="8" applyFont="1" applyFill="1" applyBorder="1"/>
    <xf numFmtId="43" fontId="7" fillId="0" borderId="0" xfId="8" applyFont="1" applyFill="1" applyBorder="1" applyAlignment="1">
      <alignment horizontal="center"/>
    </xf>
    <xf numFmtId="0" fontId="7" fillId="9" borderId="30" xfId="0" applyFont="1" applyFill="1" applyBorder="1"/>
    <xf numFmtId="181" fontId="7" fillId="0" borderId="0" xfId="8" applyNumberFormat="1" applyFont="1" applyFill="1" applyBorder="1" applyAlignment="1"/>
    <xf numFmtId="43" fontId="7" fillId="0" borderId="27" xfId="8" applyFont="1" applyFill="1" applyBorder="1"/>
    <xf numFmtId="0" fontId="7" fillId="9" borderId="26" xfId="0" applyFont="1" applyFill="1" applyBorder="1"/>
    <xf numFmtId="0" fontId="7" fillId="9" borderId="0" xfId="0" applyFont="1" applyFill="1" applyBorder="1"/>
    <xf numFmtId="0" fontId="7" fillId="0" borderId="24" xfId="0" applyFont="1" applyFill="1" applyBorder="1"/>
    <xf numFmtId="0" fontId="7" fillId="0" borderId="12" xfId="0" applyFont="1" applyFill="1" applyBorder="1"/>
    <xf numFmtId="164" fontId="7" fillId="0" borderId="12" xfId="8" applyNumberFormat="1" applyFont="1" applyFill="1" applyBorder="1"/>
    <xf numFmtId="43" fontId="7" fillId="0" borderId="12" xfId="8" applyFont="1" applyFill="1" applyBorder="1"/>
    <xf numFmtId="164" fontId="7" fillId="0" borderId="25" xfId="8" applyNumberFormat="1" applyFont="1" applyFill="1" applyBorder="1"/>
    <xf numFmtId="10" fontId="7" fillId="0" borderId="0" xfId="12" applyNumberFormat="1" applyFont="1" applyFill="1" applyBorder="1"/>
    <xf numFmtId="0" fontId="6" fillId="0" borderId="0" xfId="27" applyNumberFormat="1" applyFont="1" applyFill="1" applyBorder="1" applyAlignment="1" applyProtection="1">
      <alignment horizontal="center"/>
      <protection locked="0"/>
    </xf>
    <xf numFmtId="0" fontId="1" fillId="0" borderId="0" xfId="28" applyNumberFormat="1" applyFont="1" applyFill="1" applyAlignment="1">
      <alignment horizontal="center"/>
    </xf>
    <xf numFmtId="0" fontId="6" fillId="0" borderId="0" xfId="0" applyFont="1" applyFill="1" applyAlignment="1">
      <alignment horizontal="center"/>
    </xf>
    <xf numFmtId="0" fontId="7" fillId="0" borderId="0" xfId="155" applyFont="1" applyAlignment="1">
      <alignment horizontal="left"/>
    </xf>
    <xf numFmtId="165" fontId="7" fillId="0" borderId="0" xfId="2" applyNumberFormat="1" applyFont="1"/>
    <xf numFmtId="164" fontId="23" fillId="2" borderId="0" xfId="48" applyNumberFormat="1" applyFont="1" applyFill="1"/>
    <xf numFmtId="164" fontId="23" fillId="0" borderId="0" xfId="48" applyNumberFormat="1" applyFont="1"/>
    <xf numFmtId="0" fontId="23" fillId="2" borderId="0" xfId="0" applyFont="1" applyFill="1"/>
    <xf numFmtId="0" fontId="76" fillId="0" borderId="0" xfId="25" applyNumberFormat="1" applyFont="1" applyFill="1" applyAlignment="1">
      <alignment horizontal="center"/>
    </xf>
    <xf numFmtId="168" fontId="7" fillId="0" borderId="0" xfId="25" applyFont="1" applyFill="1" applyAlignment="1"/>
    <xf numFmtId="0" fontId="7" fillId="0" borderId="0" xfId="26" applyFont="1" applyFill="1"/>
    <xf numFmtId="0" fontId="7" fillId="0" borderId="0" xfId="25" applyNumberFormat="1" applyFont="1" applyFill="1" applyAlignment="1">
      <alignment horizontal="center"/>
    </xf>
    <xf numFmtId="168" fontId="7" fillId="0" borderId="0" xfId="25" applyFont="1" applyFill="1" applyAlignment="1">
      <alignment horizontal="right"/>
    </xf>
    <xf numFmtId="0" fontId="8" fillId="0" borderId="0" xfId="26" applyFont="1" applyFill="1" applyAlignment="1">
      <alignment horizontal="center"/>
    </xf>
    <xf numFmtId="41" fontId="7" fillId="0" borderId="0" xfId="26" applyNumberFormat="1" applyFont="1" applyFill="1"/>
    <xf numFmtId="0" fontId="8" fillId="0" borderId="0" xfId="26" applyFont="1" applyFill="1"/>
    <xf numFmtId="0" fontId="8" fillId="0" borderId="0" xfId="26" applyFont="1" applyFill="1" applyAlignment="1">
      <alignment horizontal="centerContinuous"/>
    </xf>
    <xf numFmtId="0" fontId="8" fillId="0" borderId="0" xfId="26" applyFont="1" applyAlignment="1">
      <alignment horizontal="center" wrapText="1"/>
    </xf>
    <xf numFmtId="0" fontId="7" fillId="0" borderId="0" xfId="25" applyNumberFormat="1" applyFont="1" applyFill="1" applyAlignment="1">
      <alignment horizontal="center" wrapText="1"/>
    </xf>
    <xf numFmtId="0" fontId="8" fillId="0" borderId="0" xfId="26" applyFont="1" applyFill="1" applyAlignment="1">
      <alignment horizontal="center" wrapText="1"/>
    </xf>
    <xf numFmtId="168" fontId="8" fillId="0" borderId="0" xfId="25" applyFont="1" applyFill="1" applyAlignment="1">
      <alignment horizontal="center" wrapText="1"/>
    </xf>
    <xf numFmtId="168" fontId="7" fillId="0" borderId="0" xfId="25" applyFont="1" applyFill="1" applyAlignment="1">
      <alignment wrapText="1"/>
    </xf>
    <xf numFmtId="168" fontId="76" fillId="0" borderId="0" xfId="25" applyFont="1" applyFill="1" applyAlignment="1"/>
    <xf numFmtId="0" fontId="7" fillId="0" borderId="0" xfId="30" applyFont="1" applyFill="1" applyAlignment="1">
      <alignment horizontal="left" wrapText="1"/>
    </xf>
    <xf numFmtId="0" fontId="7" fillId="0" borderId="0" xfId="26" applyFont="1" applyFill="1" applyAlignment="1">
      <alignment horizontal="center"/>
    </xf>
    <xf numFmtId="37" fontId="7" fillId="0" borderId="0" xfId="8" applyNumberFormat="1" applyFont="1" applyFill="1" applyAlignment="1">
      <alignment horizontal="center"/>
    </xf>
    <xf numFmtId="3" fontId="7" fillId="0" borderId="0" xfId="31" applyNumberFormat="1" applyFont="1" applyFill="1" applyAlignment="1">
      <alignment horizontal="left" wrapText="1"/>
    </xf>
    <xf numFmtId="0" fontId="7" fillId="0" borderId="0" xfId="26" quotePrefix="1" applyFont="1" applyFill="1" applyAlignment="1">
      <alignment horizontal="left"/>
    </xf>
    <xf numFmtId="41" fontId="7" fillId="9" borderId="0" xfId="26" applyNumberFormat="1" applyFont="1" applyFill="1"/>
    <xf numFmtId="164" fontId="7" fillId="9" borderId="0" xfId="26" applyNumberFormat="1" applyFont="1" applyFill="1"/>
    <xf numFmtId="0" fontId="7" fillId="0" borderId="0" xfId="26" applyFont="1" applyFill="1" applyAlignment="1">
      <alignment horizontal="right"/>
    </xf>
    <xf numFmtId="164" fontId="7" fillId="0" borderId="19" xfId="8" applyNumberFormat="1" applyFont="1" applyFill="1" applyBorder="1"/>
    <xf numFmtId="37" fontId="7" fillId="0" borderId="0" xfId="26" applyNumberFormat="1" applyFont="1" applyFill="1"/>
    <xf numFmtId="168" fontId="7" fillId="0" borderId="0" xfId="32" applyFont="1" applyFill="1" applyAlignment="1"/>
    <xf numFmtId="0" fontId="7" fillId="0" borderId="0" xfId="56" applyNumberFormat="1" applyFont="1" applyFill="1" applyAlignment="1">
      <alignment horizontal="center"/>
    </xf>
    <xf numFmtId="168" fontId="7" fillId="0" borderId="0" xfId="56" applyFont="1" applyFill="1" applyAlignment="1"/>
    <xf numFmtId="43" fontId="7" fillId="0" borderId="0" xfId="26" applyNumberFormat="1" applyFont="1" applyFill="1" applyAlignment="1">
      <alignment horizontal="center"/>
    </xf>
    <xf numFmtId="3" fontId="7" fillId="0" borderId="0" xfId="31" applyNumberFormat="1" applyFont="1" applyFill="1" applyAlignment="1">
      <alignment wrapText="1"/>
    </xf>
    <xf numFmtId="3" fontId="7" fillId="0" borderId="0" xfId="31" applyNumberFormat="1" applyFont="1" applyFill="1" applyAlignment="1">
      <alignment horizontal="center" wrapText="1"/>
    </xf>
    <xf numFmtId="0" fontId="76" fillId="0" borderId="0" xfId="56" applyNumberFormat="1" applyFont="1" applyFill="1" applyAlignment="1">
      <alignment horizontal="center"/>
    </xf>
    <xf numFmtId="0" fontId="7" fillId="0" borderId="0" xfId="56" applyNumberFormat="1" applyFont="1" applyFill="1" applyAlignment="1">
      <alignment horizontal="center" wrapText="1"/>
    </xf>
    <xf numFmtId="168" fontId="8" fillId="0" borderId="0" xfId="56" applyFont="1" applyFill="1" applyAlignment="1">
      <alignment horizontal="center" wrapText="1"/>
    </xf>
    <xf numFmtId="0" fontId="7" fillId="0" borderId="0" xfId="57" applyFont="1" applyFill="1" applyAlignment="1">
      <alignment horizontal="left" wrapText="1"/>
    </xf>
    <xf numFmtId="168" fontId="7" fillId="0" borderId="0" xfId="25" applyFont="1"/>
    <xf numFmtId="0" fontId="6" fillId="0" borderId="0" xfId="26" applyFont="1" applyFill="1" applyAlignment="1">
      <alignment horizontal="center"/>
    </xf>
    <xf numFmtId="168" fontId="7" fillId="0" borderId="0" xfId="56" applyFont="1" applyFill="1" applyAlignment="1">
      <alignment wrapText="1"/>
    </xf>
    <xf numFmtId="168" fontId="76" fillId="0" borderId="0" xfId="56" applyFont="1" applyFill="1" applyAlignment="1"/>
    <xf numFmtId="164" fontId="7" fillId="9" borderId="0" xfId="8" applyNumberFormat="1" applyFont="1" applyFill="1"/>
    <xf numFmtId="0" fontId="7" fillId="0" borderId="0" xfId="26" applyFont="1" applyFill="1" applyAlignment="1">
      <alignment horizontal="left"/>
    </xf>
    <xf numFmtId="164" fontId="7" fillId="0" borderId="20" xfId="8" applyNumberFormat="1" applyFont="1" applyFill="1" applyBorder="1"/>
    <xf numFmtId="0" fontId="8" fillId="0" borderId="0" xfId="26" applyFont="1" applyFill="1" applyAlignment="1">
      <alignment horizontal="centerContinuous" wrapText="1"/>
    </xf>
    <xf numFmtId="0" fontId="8" fillId="0" borderId="0" xfId="29" applyFont="1" applyFill="1" applyBorder="1" applyAlignment="1">
      <alignment horizontal="center" wrapText="1"/>
    </xf>
    <xf numFmtId="168" fontId="8" fillId="0" borderId="0" xfId="25" applyFont="1" applyFill="1" applyAlignment="1">
      <alignment horizontal="center"/>
    </xf>
    <xf numFmtId="37" fontId="7" fillId="0" borderId="0" xfId="8" applyNumberFormat="1" applyFont="1" applyFill="1" applyAlignment="1">
      <alignment horizontal="center" wrapText="1"/>
    </xf>
    <xf numFmtId="0" fontId="7" fillId="0" borderId="0" xfId="29" applyFont="1" applyFill="1" applyBorder="1" applyAlignment="1">
      <alignment horizontal="center" wrapText="1"/>
    </xf>
    <xf numFmtId="3" fontId="7" fillId="0" borderId="0" xfId="31" applyNumberFormat="1" applyFont="1" applyAlignment="1">
      <alignment wrapText="1"/>
    </xf>
    <xf numFmtId="0" fontId="7" fillId="0" borderId="0" xfId="26" applyFont="1" applyFill="1" applyAlignment="1">
      <alignment horizontal="center" wrapText="1"/>
    </xf>
    <xf numFmtId="41" fontId="12" fillId="10" borderId="0" xfId="26" applyNumberFormat="1" applyFont="1" applyFill="1"/>
    <xf numFmtId="43" fontId="7" fillId="0" borderId="19" xfId="8" applyFont="1" applyFill="1" applyBorder="1"/>
    <xf numFmtId="168" fontId="7" fillId="0" borderId="0" xfId="25" applyFont="1" applyFill="1" applyAlignment="1">
      <alignment horizontal="center"/>
    </xf>
    <xf numFmtId="0" fontId="72" fillId="0" borderId="0" xfId="25" applyNumberFormat="1" applyFont="1" applyFill="1" applyAlignment="1">
      <alignment horizontal="center"/>
    </xf>
    <xf numFmtId="168" fontId="72" fillId="0" borderId="0" xfId="25" applyFont="1" applyFill="1" applyAlignment="1">
      <alignment horizontal="center"/>
    </xf>
    <xf numFmtId="44" fontId="72" fillId="0" borderId="0" xfId="25" applyNumberFormat="1" applyFont="1" applyFill="1" applyBorder="1" applyAlignment="1"/>
    <xf numFmtId="168" fontId="7" fillId="0" borderId="0" xfId="25" applyFont="1" applyFill="1" applyAlignment="1">
      <alignment vertical="center" wrapText="1"/>
    </xf>
    <xf numFmtId="168" fontId="7" fillId="0" borderId="0" xfId="25" applyFont="1" applyFill="1" applyAlignment="1">
      <alignment horizontal="left" vertical="center"/>
    </xf>
    <xf numFmtId="168" fontId="7" fillId="0" borderId="0" xfId="25" applyFont="1" applyFill="1" applyAlignment="1">
      <alignment horizontal="left" vertical="center" wrapText="1"/>
    </xf>
    <xf numFmtId="0" fontId="7" fillId="0" borderId="0" xfId="25" applyNumberFormat="1" applyFont="1" applyFill="1" applyBorder="1" applyAlignment="1">
      <alignment vertical="top"/>
    </xf>
    <xf numFmtId="0" fontId="7" fillId="0" borderId="0" xfId="25" applyNumberFormat="1" applyFont="1" applyAlignment="1">
      <alignment horizontal="center"/>
    </xf>
    <xf numFmtId="0" fontId="8" fillId="0" borderId="0" xfId="26" quotePrefix="1" applyFont="1" applyFill="1" applyAlignment="1">
      <alignment horizontal="left"/>
    </xf>
    <xf numFmtId="0" fontId="7" fillId="9" borderId="0" xfId="26" quotePrefix="1" applyFont="1" applyFill="1" applyAlignment="1">
      <alignment horizontal="left"/>
    </xf>
    <xf numFmtId="0" fontId="7" fillId="0" borderId="0" xfId="26" quotePrefix="1" applyFont="1" applyFill="1" applyAlignment="1">
      <alignment horizontal="center"/>
    </xf>
    <xf numFmtId="0" fontId="7" fillId="9" borderId="0" xfId="26" quotePrefix="1" applyFont="1" applyFill="1" applyAlignment="1">
      <alignment horizontal="center"/>
    </xf>
    <xf numFmtId="164" fontId="7" fillId="9" borderId="0" xfId="48" applyNumberFormat="1" applyFont="1" applyFill="1" applyAlignment="1"/>
    <xf numFmtId="10" fontId="7" fillId="9" borderId="0" xfId="47" applyNumberFormat="1" applyFont="1" applyFill="1" applyAlignment="1"/>
    <xf numFmtId="168" fontId="7" fillId="9" borderId="0" xfId="35" applyFont="1" applyFill="1" applyAlignment="1"/>
    <xf numFmtId="166" fontId="7" fillId="0" borderId="0" xfId="10" quotePrefix="1" applyNumberFormat="1" applyFont="1" applyFill="1" applyAlignment="1">
      <alignment horizontal="left"/>
    </xf>
    <xf numFmtId="164" fontId="7" fillId="9" borderId="0" xfId="8" quotePrefix="1" applyNumberFormat="1" applyFont="1" applyFill="1" applyAlignment="1">
      <alignment horizontal="left"/>
    </xf>
    <xf numFmtId="166" fontId="7" fillId="9" borderId="0" xfId="46" quotePrefix="1" applyNumberFormat="1" applyFont="1" applyFill="1" applyAlignment="1">
      <alignment horizontal="center"/>
    </xf>
    <xf numFmtId="168" fontId="7" fillId="9" borderId="0" xfId="58" applyFont="1" applyFill="1" applyAlignment="1"/>
    <xf numFmtId="166" fontId="7" fillId="0" borderId="0" xfId="60" quotePrefix="1" applyNumberFormat="1" applyFont="1" applyFill="1" applyAlignment="1">
      <alignment horizontal="left"/>
    </xf>
    <xf numFmtId="166" fontId="7" fillId="9" borderId="0" xfId="59" quotePrefix="1" applyNumberFormat="1" applyFont="1" applyFill="1" applyAlignment="1">
      <alignment horizontal="center"/>
    </xf>
    <xf numFmtId="0" fontId="8" fillId="0" borderId="0" xfId="26" quotePrefix="1" applyFont="1" applyFill="1" applyAlignment="1">
      <alignment horizontal="center"/>
    </xf>
    <xf numFmtId="39" fontId="7" fillId="9" borderId="0" xfId="8" quotePrefix="1" applyNumberFormat="1" applyFont="1" applyFill="1" applyAlignment="1">
      <alignment horizontal="left"/>
    </xf>
    <xf numFmtId="164" fontId="7" fillId="0" borderId="0" xfId="8" quotePrefix="1" applyNumberFormat="1" applyFont="1" applyFill="1" applyAlignment="1">
      <alignment horizontal="left"/>
    </xf>
    <xf numFmtId="164" fontId="7" fillId="9" borderId="0" xfId="48" quotePrefix="1" applyNumberFormat="1" applyFont="1" applyFill="1" applyAlignment="1">
      <alignment horizontal="left"/>
    </xf>
    <xf numFmtId="168" fontId="7" fillId="0" borderId="0" xfId="35" applyFont="1" applyAlignment="1"/>
    <xf numFmtId="0" fontId="23" fillId="0" borderId="0" xfId="34" applyFont="1" applyFill="1" applyAlignment="1">
      <alignment horizontal="center"/>
    </xf>
    <xf numFmtId="0" fontId="38" fillId="0" borderId="0" xfId="34" applyFont="1" applyFill="1" applyAlignment="1">
      <alignment horizontal="center"/>
    </xf>
    <xf numFmtId="164" fontId="7" fillId="0" borderId="0" xfId="48" applyNumberFormat="1" applyFont="1" applyAlignment="1"/>
    <xf numFmtId="168" fontId="7" fillId="0" borderId="0" xfId="58" applyFont="1" applyAlignment="1"/>
    <xf numFmtId="0" fontId="23" fillId="0" borderId="0" xfId="34" applyFont="1" applyFill="1"/>
    <xf numFmtId="0" fontId="8" fillId="0" borderId="0" xfId="5" applyFont="1" applyFill="1"/>
    <xf numFmtId="0" fontId="8" fillId="0" borderId="0" xfId="0" applyFont="1"/>
    <xf numFmtId="0" fontId="8" fillId="0" borderId="0" xfId="26" applyFont="1" applyAlignment="1">
      <alignment horizontal="center"/>
    </xf>
    <xf numFmtId="0" fontId="7" fillId="0" borderId="0" xfId="0" applyFont="1" applyAlignment="1">
      <alignment horizontal="center" wrapText="1"/>
    </xf>
    <xf numFmtId="1" fontId="7" fillId="0" borderId="12" xfId="0" applyNumberFormat="1" applyFont="1" applyBorder="1" applyAlignment="1">
      <alignment horizontal="center"/>
    </xf>
    <xf numFmtId="0" fontId="7" fillId="0" borderId="12" xfId="0" applyFont="1" applyBorder="1"/>
    <xf numFmtId="0" fontId="8" fillId="0" borderId="0" xfId="149" applyFont="1" applyAlignment="1">
      <alignment horizontal="center"/>
    </xf>
    <xf numFmtId="0" fontId="7" fillId="0" borderId="0" xfId="48" applyNumberFormat="1" applyFont="1" applyAlignment="1">
      <alignment horizontal="left"/>
    </xf>
    <xf numFmtId="1" fontId="7" fillId="0" borderId="0" xfId="149" applyNumberFormat="1" applyFont="1" applyAlignment="1">
      <alignment horizontal="center"/>
    </xf>
    <xf numFmtId="164" fontId="7" fillId="0" borderId="12" xfId="149" applyNumberFormat="1" applyFont="1" applyBorder="1" applyAlignment="1" applyProtection="1">
      <alignment horizontal="center"/>
      <protection locked="0"/>
    </xf>
    <xf numFmtId="0" fontId="7" fillId="0" borderId="0" xfId="0" applyFont="1" applyAlignment="1">
      <alignment horizontal="center"/>
    </xf>
    <xf numFmtId="183" fontId="7" fillId="0" borderId="0" xfId="149" applyNumberFormat="1" applyFont="1" applyAlignment="1">
      <alignment horizontal="left"/>
    </xf>
    <xf numFmtId="184" fontId="7" fillId="0" borderId="0" xfId="149" applyNumberFormat="1" applyFont="1" applyAlignment="1">
      <alignment horizontal="center"/>
    </xf>
    <xf numFmtId="166" fontId="7" fillId="9" borderId="0" xfId="46" applyNumberFormat="1" applyFont="1" applyFill="1" applyProtection="1">
      <protection locked="0"/>
    </xf>
    <xf numFmtId="166" fontId="7" fillId="9" borderId="0" xfId="46" applyNumberFormat="1" applyFont="1" applyFill="1"/>
    <xf numFmtId="166" fontId="7" fillId="0" borderId="0" xfId="0" applyNumberFormat="1" applyFont="1" applyProtection="1">
      <protection locked="0"/>
    </xf>
    <xf numFmtId="164" fontId="7" fillId="9" borderId="0" xfId="48" applyNumberFormat="1" applyFont="1" applyFill="1" applyProtection="1">
      <protection locked="0"/>
    </xf>
    <xf numFmtId="184" fontId="7" fillId="0" borderId="0" xfId="0" applyNumberFormat="1" applyFont="1" applyAlignment="1">
      <alignment horizontal="center"/>
    </xf>
    <xf numFmtId="0" fontId="7" fillId="0" borderId="0" xfId="149" applyFont="1" applyAlignment="1">
      <alignment horizontal="left"/>
    </xf>
    <xf numFmtId="164" fontId="7" fillId="0" borderId="0" xfId="48" applyNumberFormat="1" applyFont="1"/>
    <xf numFmtId="166" fontId="7" fillId="0" borderId="20" xfId="46" applyNumberFormat="1" applyFont="1" applyBorder="1" applyProtection="1">
      <protection locked="0"/>
    </xf>
    <xf numFmtId="10" fontId="7" fillId="0" borderId="0" xfId="47" applyNumberFormat="1" applyFont="1"/>
    <xf numFmtId="180" fontId="7" fillId="0" borderId="0" xfId="0" applyNumberFormat="1" applyFont="1"/>
    <xf numFmtId="164" fontId="7" fillId="0" borderId="0" xfId="48" quotePrefix="1" applyNumberFormat="1" applyFont="1" applyAlignment="1">
      <alignment horizontal="left"/>
    </xf>
    <xf numFmtId="185" fontId="7" fillId="0" borderId="0" xfId="46" applyNumberFormat="1" applyFont="1"/>
    <xf numFmtId="166" fontId="7" fillId="0" borderId="0" xfId="46" applyNumberFormat="1" applyFont="1"/>
    <xf numFmtId="169" fontId="7" fillId="0" borderId="0" xfId="48" applyNumberFormat="1" applyFont="1"/>
    <xf numFmtId="164" fontId="7" fillId="0" borderId="0" xfId="48" applyNumberFormat="1" applyFont="1" applyProtection="1">
      <protection locked="0"/>
    </xf>
    <xf numFmtId="164" fontId="7" fillId="0" borderId="0" xfId="48" applyNumberFormat="1" applyFont="1" applyFill="1"/>
    <xf numFmtId="166" fontId="7" fillId="0" borderId="0" xfId="46" applyNumberFormat="1" applyFont="1" applyProtection="1">
      <protection locked="0"/>
    </xf>
    <xf numFmtId="185" fontId="7" fillId="0" borderId="20" xfId="46" applyNumberFormat="1" applyFont="1" applyBorder="1" applyProtection="1">
      <protection locked="0"/>
    </xf>
    <xf numFmtId="3" fontId="7" fillId="0" borderId="0" xfId="0" applyNumberFormat="1" applyFont="1" applyFill="1"/>
    <xf numFmtId="180" fontId="7" fillId="0" borderId="0" xfId="0" applyNumberFormat="1" applyFont="1" applyFill="1"/>
    <xf numFmtId="164" fontId="12" fillId="0" borderId="0" xfId="48" applyNumberFormat="1" applyFont="1"/>
    <xf numFmtId="0" fontId="23" fillId="0" borderId="0" xfId="150" applyFont="1" applyAlignment="1">
      <alignment horizontal="center"/>
    </xf>
    <xf numFmtId="43" fontId="23" fillId="0" borderId="0" xfId="8" applyFont="1" applyAlignment="1">
      <alignment horizontal="center"/>
    </xf>
    <xf numFmtId="164" fontId="12" fillId="0" borderId="0" xfId="8" applyNumberFormat="1" applyFont="1"/>
    <xf numFmtId="0" fontId="23" fillId="0" borderId="0" xfId="150" applyFont="1"/>
    <xf numFmtId="10" fontId="23" fillId="0" borderId="0" xfId="12" applyNumberFormat="1" applyFont="1" applyAlignment="1">
      <alignment horizontal="center"/>
    </xf>
    <xf numFmtId="0" fontId="38" fillId="0" borderId="0" xfId="150" applyFont="1" applyAlignment="1">
      <alignment horizontal="center" vertical="center"/>
    </xf>
    <xf numFmtId="10" fontId="23" fillId="0" borderId="0" xfId="12" applyNumberFormat="1" applyFont="1" applyAlignment="1">
      <alignment horizontal="center" vertical="center"/>
    </xf>
    <xf numFmtId="0" fontId="23" fillId="0" borderId="0" xfId="150" applyFont="1" applyAlignment="1">
      <alignment horizontal="left"/>
    </xf>
    <xf numFmtId="172" fontId="23" fillId="0" borderId="0" xfId="8" applyNumberFormat="1" applyFont="1"/>
    <xf numFmtId="0" fontId="38" fillId="0" borderId="0" xfId="150" applyFont="1" applyAlignment="1">
      <alignment horizontal="left" vertical="center"/>
    </xf>
    <xf numFmtId="169" fontId="38" fillId="0" borderId="0" xfId="8" applyNumberFormat="1" applyFont="1" applyAlignment="1">
      <alignment horizontal="center"/>
    </xf>
    <xf numFmtId="0" fontId="23" fillId="0" borderId="0" xfId="150" applyFont="1" applyAlignment="1">
      <alignment horizontal="left" indent="1"/>
    </xf>
    <xf numFmtId="0" fontId="7" fillId="0" borderId="0" xfId="150" applyFont="1" applyAlignment="1">
      <alignment horizontal="left" indent="1"/>
    </xf>
    <xf numFmtId="0" fontId="7" fillId="0" borderId="0" xfId="150" applyFont="1" applyFill="1" applyAlignment="1">
      <alignment horizontal="left" indent="1"/>
    </xf>
    <xf numFmtId="0" fontId="8" fillId="0" borderId="0" xfId="150" applyFont="1" applyFill="1" applyAlignment="1">
      <alignment horizontal="left" indent="1"/>
    </xf>
    <xf numFmtId="0" fontId="2" fillId="3" borderId="2" xfId="0" applyFont="1" applyFill="1" applyBorder="1" applyAlignment="1">
      <alignment horizontal="center" wrapText="1"/>
    </xf>
    <xf numFmtId="0" fontId="2" fillId="3" borderId="4" xfId="0" applyFont="1" applyFill="1" applyBorder="1" applyAlignment="1">
      <alignment horizontal="center" wrapText="1"/>
    </xf>
    <xf numFmtId="0" fontId="7" fillId="0" borderId="5" xfId="0" applyFont="1" applyBorder="1"/>
    <xf numFmtId="0" fontId="7" fillId="0" borderId="0" xfId="0" applyFont="1" applyBorder="1"/>
    <xf numFmtId="0" fontId="7" fillId="0" borderId="0" xfId="0" applyFont="1" applyBorder="1" applyAlignment="1">
      <alignment horizontal="left" wrapText="1"/>
    </xf>
    <xf numFmtId="0" fontId="7" fillId="0" borderId="0" xfId="0" applyFont="1" applyBorder="1" applyAlignment="1">
      <alignment wrapText="1"/>
    </xf>
    <xf numFmtId="0" fontId="7" fillId="0" borderId="6" xfId="0" applyFont="1" applyBorder="1" applyAlignment="1">
      <alignment wrapText="1"/>
    </xf>
    <xf numFmtId="3" fontId="7" fillId="0" borderId="5" xfId="0" applyNumberFormat="1" applyFont="1" applyBorder="1" applyAlignment="1">
      <alignment horizontal="center"/>
    </xf>
    <xf numFmtId="0" fontId="7" fillId="0" borderId="5" xfId="0" applyFont="1" applyFill="1" applyBorder="1"/>
    <xf numFmtId="3" fontId="7" fillId="0" borderId="7" xfId="0" applyNumberFormat="1" applyFont="1" applyBorder="1" applyAlignment="1">
      <alignment horizontal="center"/>
    </xf>
    <xf numFmtId="3" fontId="7" fillId="0" borderId="1" xfId="0" applyNumberFormat="1" applyFont="1" applyBorder="1" applyAlignment="1">
      <alignment horizontal="center"/>
    </xf>
    <xf numFmtId="0" fontId="8" fillId="0" borderId="0" xfId="0" applyFont="1" applyBorder="1" applyAlignment="1">
      <alignment horizontal="center"/>
    </xf>
    <xf numFmtId="0" fontId="7" fillId="0" borderId="6" xfId="0" applyFont="1" applyBorder="1"/>
    <xf numFmtId="0" fontId="8" fillId="0" borderId="0" xfId="0" applyFont="1" applyFill="1" applyBorder="1" applyAlignment="1">
      <alignment horizontal="center"/>
    </xf>
    <xf numFmtId="0" fontId="7" fillId="0" borderId="1" xfId="0" applyFont="1" applyBorder="1"/>
    <xf numFmtId="0" fontId="7" fillId="0" borderId="8" xfId="0" applyFont="1" applyBorder="1"/>
    <xf numFmtId="0" fontId="7" fillId="0" borderId="0" xfId="0" applyFont="1" applyBorder="1" applyAlignment="1">
      <alignment horizontal="center"/>
    </xf>
    <xf numFmtId="0" fontId="7" fillId="0" borderId="0" xfId="0" applyFont="1" applyFill="1" applyBorder="1" applyAlignment="1">
      <alignment horizontal="right"/>
    </xf>
    <xf numFmtId="0" fontId="7" fillId="0" borderId="1" xfId="0" applyFont="1" applyBorder="1" applyAlignment="1">
      <alignment horizontal="center"/>
    </xf>
    <xf numFmtId="0" fontId="7" fillId="0" borderId="0" xfId="0" applyFont="1" applyFill="1" applyBorder="1" applyAlignment="1">
      <alignment horizontal="left"/>
    </xf>
    <xf numFmtId="0" fontId="7" fillId="0" borderId="0" xfId="0" applyFont="1" applyFill="1" applyBorder="1" applyAlignment="1">
      <alignment horizontal="centerContinuous"/>
    </xf>
    <xf numFmtId="0" fontId="7" fillId="0" borderId="6" xfId="0" applyFont="1" applyFill="1" applyBorder="1" applyAlignment="1">
      <alignment horizontal="centerContinuous"/>
    </xf>
    <xf numFmtId="0" fontId="8" fillId="0" borderId="0" xfId="0" applyFont="1" applyFill="1" applyBorder="1" applyAlignment="1">
      <alignment horizontal="center" wrapText="1"/>
    </xf>
    <xf numFmtId="0" fontId="8" fillId="0" borderId="5" xfId="0" applyFont="1" applyBorder="1" applyAlignment="1">
      <alignment horizontal="center"/>
    </xf>
    <xf numFmtId="0" fontId="8" fillId="0" borderId="0" xfId="0" applyFont="1" applyAlignment="1">
      <alignment horizontal="center"/>
    </xf>
    <xf numFmtId="167" fontId="7" fillId="2" borderId="1" xfId="145" applyNumberFormat="1" applyFont="1" applyFill="1" applyBorder="1" applyAlignment="1">
      <alignment horizontal="center"/>
    </xf>
    <xf numFmtId="0" fontId="8" fillId="0" borderId="0" xfId="0" applyNumberFormat="1" applyFont="1" applyBorder="1" applyAlignment="1">
      <alignment horizontal="left"/>
    </xf>
    <xf numFmtId="0" fontId="8" fillId="0" borderId="5" xfId="0" applyFont="1" applyBorder="1"/>
    <xf numFmtId="0" fontId="8" fillId="2" borderId="5" xfId="0" applyFont="1" applyFill="1" applyBorder="1" applyAlignment="1">
      <alignment horizontal="center"/>
    </xf>
    <xf numFmtId="0" fontId="7" fillId="0" borderId="6" xfId="0" applyFont="1" applyFill="1" applyBorder="1" applyAlignment="1">
      <alignment horizontal="center" wrapText="1"/>
    </xf>
    <xf numFmtId="0" fontId="8" fillId="0" borderId="5" xfId="0" applyFont="1" applyFill="1" applyBorder="1" applyAlignment="1">
      <alignment horizontal="center"/>
    </xf>
    <xf numFmtId="0" fontId="2" fillId="0" borderId="0" xfId="0" applyFont="1" applyFill="1" applyBorder="1"/>
    <xf numFmtId="0" fontId="7" fillId="0" borderId="7" xfId="0" applyFont="1" applyBorder="1"/>
    <xf numFmtId="0" fontId="2" fillId="0" borderId="1" xfId="0" applyFont="1" applyBorder="1"/>
    <xf numFmtId="0" fontId="2" fillId="0" borderId="0" xfId="0" applyFont="1" applyBorder="1"/>
    <xf numFmtId="0" fontId="2" fillId="0" borderId="4" xfId="0" applyFont="1" applyFill="1" applyBorder="1" applyAlignment="1">
      <alignment wrapText="1"/>
    </xf>
    <xf numFmtId="0" fontId="3" fillId="0" borderId="4" xfId="0" applyFont="1" applyFill="1" applyBorder="1" applyAlignment="1">
      <alignment wrapText="1"/>
    </xf>
    <xf numFmtId="0" fontId="2" fillId="0" borderId="2" xfId="0" applyFont="1" applyFill="1" applyBorder="1"/>
    <xf numFmtId="164" fontId="7" fillId="0" borderId="0" xfId="0" applyNumberFormat="1" applyFont="1" applyFill="1" applyBorder="1"/>
    <xf numFmtId="0" fontId="8" fillId="0" borderId="0" xfId="26" applyFont="1" applyFill="1" applyBorder="1"/>
    <xf numFmtId="0" fontId="8" fillId="0" borderId="0" xfId="26" applyFont="1" applyFill="1" applyBorder="1" applyAlignment="1">
      <alignment wrapText="1"/>
    </xf>
    <xf numFmtId="0" fontId="8" fillId="0" borderId="6" xfId="26" applyFont="1" applyFill="1" applyBorder="1" applyAlignment="1">
      <alignment wrapText="1"/>
    </xf>
    <xf numFmtId="9" fontId="7" fillId="0" borderId="5" xfId="2" applyFont="1" applyBorder="1" applyAlignment="1">
      <alignment horizontal="left"/>
    </xf>
    <xf numFmtId="9" fontId="7" fillId="0" borderId="5" xfId="2" applyFont="1" applyFill="1" applyBorder="1" applyAlignment="1">
      <alignment horizontal="left"/>
    </xf>
    <xf numFmtId="9" fontId="7" fillId="0" borderId="7" xfId="2" applyFont="1" applyFill="1" applyBorder="1" applyAlignment="1">
      <alignment horizontal="left"/>
    </xf>
    <xf numFmtId="0" fontId="7" fillId="0" borderId="4" xfId="0" applyFont="1" applyFill="1" applyBorder="1"/>
    <xf numFmtId="0" fontId="7" fillId="0" borderId="3" xfId="0" applyFont="1" applyFill="1" applyBorder="1"/>
    <xf numFmtId="0" fontId="7" fillId="0" borderId="6" xfId="0" applyFont="1" applyFill="1" applyBorder="1"/>
    <xf numFmtId="0" fontId="8" fillId="0" borderId="34" xfId="26" quotePrefix="1" applyFont="1" applyFill="1" applyBorder="1" applyAlignment="1">
      <alignment horizontal="left" wrapText="1"/>
    </xf>
    <xf numFmtId="0" fontId="8" fillId="0" borderId="12" xfId="26" applyFont="1" applyFill="1" applyBorder="1"/>
    <xf numFmtId="0" fontId="8" fillId="0" borderId="12" xfId="26" applyFont="1" applyFill="1" applyBorder="1" applyAlignment="1">
      <alignment wrapText="1"/>
    </xf>
    <xf numFmtId="0" fontId="8" fillId="0" borderId="12" xfId="26" applyFont="1" applyFill="1" applyBorder="1" applyAlignment="1">
      <alignment horizontal="center" wrapText="1"/>
    </xf>
    <xf numFmtId="3" fontId="7" fillId="0" borderId="34" xfId="33" applyNumberFormat="1" applyFont="1" applyFill="1" applyBorder="1" applyAlignment="1">
      <alignment horizontal="center" wrapText="1"/>
    </xf>
    <xf numFmtId="0" fontId="7" fillId="0" borderId="12" xfId="33" applyFont="1" applyFill="1" applyBorder="1" applyAlignment="1">
      <alignment horizontal="center" wrapText="1"/>
    </xf>
    <xf numFmtId="3" fontId="7" fillId="0" borderId="12" xfId="33" applyNumberFormat="1" applyFont="1" applyFill="1" applyBorder="1" applyAlignment="1">
      <alignment horizontal="center" wrapText="1"/>
    </xf>
    <xf numFmtId="0" fontId="7" fillId="0" borderId="13" xfId="0" applyFont="1" applyFill="1" applyBorder="1"/>
    <xf numFmtId="164" fontId="7" fillId="9" borderId="5" xfId="48" applyNumberFormat="1" applyFont="1" applyFill="1" applyBorder="1"/>
    <xf numFmtId="164" fontId="7" fillId="0" borderId="35" xfId="48" applyNumberFormat="1" applyFont="1" applyFill="1" applyBorder="1"/>
    <xf numFmtId="164" fontId="7" fillId="9" borderId="0" xfId="8" applyNumberFormat="1" applyFont="1" applyFill="1" applyAlignment="1">
      <alignment horizontal="center"/>
    </xf>
    <xf numFmtId="10" fontId="7" fillId="0" borderId="0" xfId="8" applyNumberFormat="1" applyFont="1" applyFill="1" applyAlignment="1">
      <alignment horizontal="center"/>
    </xf>
    <xf numFmtId="164" fontId="7" fillId="0" borderId="0" xfId="48" applyNumberFormat="1" applyFont="1" applyFill="1" applyAlignment="1">
      <alignment horizontal="center" wrapText="1"/>
    </xf>
    <xf numFmtId="164" fontId="7" fillId="0" borderId="36" xfId="48" applyNumberFormat="1" applyFont="1" applyFill="1" applyBorder="1"/>
    <xf numFmtId="168" fontId="7" fillId="0" borderId="0" xfId="25" applyFont="1" applyFill="1" applyAlignment="1">
      <alignment horizontal="left"/>
    </xf>
    <xf numFmtId="164" fontId="7" fillId="0" borderId="38" xfId="48" applyNumberFormat="1" applyFont="1" applyFill="1" applyBorder="1"/>
    <xf numFmtId="164" fontId="23" fillId="0" borderId="39" xfId="48" applyNumberFormat="1" applyFont="1" applyFill="1" applyBorder="1"/>
    <xf numFmtId="164" fontId="7" fillId="0" borderId="40" xfId="48" applyNumberFormat="1" applyFont="1" applyFill="1" applyBorder="1"/>
    <xf numFmtId="164" fontId="8" fillId="0" borderId="40" xfId="48" applyNumberFormat="1" applyFont="1" applyFill="1" applyBorder="1"/>
    <xf numFmtId="168" fontId="7" fillId="0" borderId="0" xfId="25" applyFont="1" applyFill="1"/>
    <xf numFmtId="164" fontId="8" fillId="0" borderId="0" xfId="48" applyNumberFormat="1" applyFont="1" applyFill="1"/>
    <xf numFmtId="44" fontId="7" fillId="0" borderId="0" xfId="25" applyNumberFormat="1" applyFont="1" applyFill="1" applyBorder="1" applyAlignment="1"/>
    <xf numFmtId="0" fontId="7" fillId="0" borderId="8" xfId="0" applyFont="1" applyFill="1" applyBorder="1"/>
    <xf numFmtId="0" fontId="7" fillId="0" borderId="4" xfId="0" applyFont="1" applyBorder="1"/>
    <xf numFmtId="0" fontId="2" fillId="0" borderId="4" xfId="0" applyFont="1" applyBorder="1"/>
    <xf numFmtId="0" fontId="7" fillId="0" borderId="3" xfId="0" applyFont="1" applyBorder="1"/>
    <xf numFmtId="166" fontId="7" fillId="0" borderId="5" xfId="6" applyNumberFormat="1" applyFont="1" applyBorder="1"/>
    <xf numFmtId="44" fontId="7" fillId="0" borderId="7" xfId="6" applyFont="1" applyBorder="1"/>
    <xf numFmtId="166" fontId="7" fillId="0" borderId="1" xfId="6" applyNumberFormat="1" applyFont="1" applyBorder="1"/>
    <xf numFmtId="0" fontId="8" fillId="0" borderId="0" xfId="0" applyFont="1" applyBorder="1"/>
    <xf numFmtId="164" fontId="8" fillId="0" borderId="7" xfId="1" applyNumberFormat="1" applyFont="1" applyBorder="1" applyAlignment="1">
      <alignment horizontal="center"/>
    </xf>
    <xf numFmtId="164" fontId="8" fillId="0" borderId="1" xfId="1" applyNumberFormat="1" applyFont="1" applyFill="1" applyBorder="1" applyAlignment="1">
      <alignment horizontal="center"/>
    </xf>
    <xf numFmtId="0" fontId="3" fillId="3" borderId="4" xfId="0" applyFont="1" applyFill="1" applyBorder="1" applyAlignment="1">
      <alignment horizontal="center"/>
    </xf>
    <xf numFmtId="0" fontId="3" fillId="3" borderId="3" xfId="0" applyFont="1" applyFill="1" applyBorder="1" applyAlignment="1">
      <alignment horizontal="center"/>
    </xf>
    <xf numFmtId="0" fontId="7" fillId="0" borderId="0" xfId="0" applyFont="1" applyBorder="1" applyAlignment="1"/>
    <xf numFmtId="0" fontId="7" fillId="0" borderId="6" xfId="0" applyFont="1" applyBorder="1" applyAlignment="1"/>
    <xf numFmtId="0" fontId="7" fillId="0" borderId="6" xfId="0" applyFont="1" applyFill="1" applyBorder="1" applyAlignment="1">
      <alignment horizontal="center"/>
    </xf>
    <xf numFmtId="0" fontId="7" fillId="0" borderId="1" xfId="0" applyFont="1" applyBorder="1" applyAlignment="1"/>
    <xf numFmtId="0" fontId="7" fillId="0" borderId="8" xfId="0" applyFont="1" applyBorder="1" applyAlignment="1"/>
    <xf numFmtId="0" fontId="3" fillId="3" borderId="4" xfId="0" applyFont="1" applyFill="1" applyBorder="1" applyAlignment="1">
      <alignment wrapText="1"/>
    </xf>
    <xf numFmtId="0" fontId="3" fillId="3" borderId="3" xfId="0" applyFont="1" applyFill="1" applyBorder="1" applyAlignment="1">
      <alignment wrapText="1"/>
    </xf>
    <xf numFmtId="0" fontId="2" fillId="3" borderId="4" xfId="0" applyFont="1" applyFill="1" applyBorder="1" applyAlignment="1">
      <alignment wrapText="1"/>
    </xf>
    <xf numFmtId="164" fontId="7" fillId="0" borderId="5" xfId="1" applyNumberFormat="1" applyFont="1" applyBorder="1"/>
    <xf numFmtId="164" fontId="7" fillId="0" borderId="0" xfId="0" applyNumberFormat="1" applyFont="1" applyBorder="1"/>
    <xf numFmtId="164" fontId="7" fillId="9" borderId="5" xfId="1" applyNumberFormat="1" applyFont="1" applyFill="1" applyBorder="1"/>
    <xf numFmtId="164" fontId="7" fillId="9" borderId="0" xfId="0" applyNumberFormat="1" applyFont="1" applyFill="1" applyBorder="1"/>
    <xf numFmtId="0" fontId="7" fillId="0" borderId="6" xfId="0" applyFont="1" applyBorder="1" applyAlignment="1">
      <alignment horizontal="left" wrapText="1"/>
    </xf>
    <xf numFmtId="164" fontId="7" fillId="0" borderId="6" xfId="0" applyNumberFormat="1" applyFont="1" applyFill="1" applyBorder="1"/>
    <xf numFmtId="164" fontId="7" fillId="9" borderId="1" xfId="0" applyNumberFormat="1" applyFont="1" applyFill="1" applyBorder="1"/>
    <xf numFmtId="164" fontId="7" fillId="0" borderId="1" xfId="0" applyNumberFormat="1" applyFont="1" applyBorder="1"/>
    <xf numFmtId="0" fontId="3" fillId="0" borderId="6" xfId="0" applyFont="1" applyBorder="1" applyAlignment="1">
      <alignment horizontal="center" wrapText="1"/>
    </xf>
    <xf numFmtId="164" fontId="7" fillId="0" borderId="0" xfId="1" applyNumberFormat="1" applyFont="1" applyFill="1" applyBorder="1"/>
    <xf numFmtId="164" fontId="7" fillId="0" borderId="1" xfId="1" applyNumberFormat="1" applyFont="1" applyFill="1" applyBorder="1"/>
    <xf numFmtId="164" fontId="7" fillId="0" borderId="1" xfId="0" applyNumberFormat="1" applyFont="1" applyFill="1" applyBorder="1"/>
    <xf numFmtId="0" fontId="2" fillId="0" borderId="0" xfId="0" applyFont="1" applyFill="1" applyBorder="1" applyAlignment="1">
      <alignment horizontal="center" wrapText="1"/>
    </xf>
    <xf numFmtId="0" fontId="3" fillId="0" borderId="0" xfId="0" applyFont="1" applyFill="1" applyBorder="1" applyAlignment="1">
      <alignment wrapText="1"/>
    </xf>
    <xf numFmtId="0" fontId="2" fillId="4" borderId="2" xfId="0" applyFont="1" applyFill="1" applyBorder="1" applyAlignment="1">
      <alignment horizontal="center" wrapText="1"/>
    </xf>
    <xf numFmtId="0" fontId="2" fillId="4" borderId="4" xfId="0" applyFont="1" applyFill="1" applyBorder="1" applyAlignment="1">
      <alignment horizontal="center" wrapText="1"/>
    </xf>
    <xf numFmtId="0" fontId="3" fillId="4" borderId="4" xfId="0" applyFont="1" applyFill="1" applyBorder="1" applyAlignment="1">
      <alignment wrapText="1"/>
    </xf>
    <xf numFmtId="0" fontId="3" fillId="4" borderId="3" xfId="0" applyFont="1" applyFill="1" applyBorder="1" applyAlignment="1">
      <alignment wrapText="1"/>
    </xf>
    <xf numFmtId="0" fontId="3" fillId="0" borderId="0" xfId="0" applyFont="1" applyFill="1" applyBorder="1" applyAlignment="1">
      <alignment horizontal="center" wrapText="1"/>
    </xf>
    <xf numFmtId="0" fontId="3" fillId="0" borderId="6" xfId="0" applyFont="1" applyFill="1" applyBorder="1" applyAlignment="1">
      <alignment horizontal="center" wrapText="1"/>
    </xf>
    <xf numFmtId="164" fontId="7" fillId="9" borderId="0" xfId="1" applyNumberFormat="1" applyFont="1" applyFill="1" applyBorder="1"/>
    <xf numFmtId="164" fontId="7" fillId="9" borderId="1" xfId="1" applyNumberFormat="1" applyFont="1" applyFill="1" applyBorder="1"/>
    <xf numFmtId="164" fontId="7" fillId="0" borderId="0" xfId="1" applyNumberFormat="1" applyFont="1" applyBorder="1"/>
    <xf numFmtId="0" fontId="7" fillId="0" borderId="6" xfId="0" applyNumberFormat="1" applyFont="1" applyFill="1" applyBorder="1" applyAlignment="1">
      <alignment horizontal="left" wrapText="1"/>
    </xf>
    <xf numFmtId="164" fontId="7" fillId="0" borderId="1" xfId="1" applyNumberFormat="1" applyFont="1" applyBorder="1"/>
    <xf numFmtId="0" fontId="8" fillId="0" borderId="0" xfId="0" applyNumberFormat="1" applyFont="1" applyBorder="1" applyAlignment="1">
      <alignment horizontal="center"/>
    </xf>
    <xf numFmtId="0" fontId="7" fillId="0" borderId="0" xfId="0" applyNumberFormat="1" applyFont="1" applyBorder="1" applyAlignment="1">
      <alignment horizontal="center"/>
    </xf>
    <xf numFmtId="0" fontId="2" fillId="0" borderId="0" xfId="0" applyFont="1" applyBorder="1" applyAlignment="1">
      <alignment horizontal="center"/>
    </xf>
    <xf numFmtId="37" fontId="7" fillId="0" borderId="0" xfId="0" applyNumberFormat="1" applyFont="1" applyBorder="1" applyAlignment="1">
      <alignment horizontal="left"/>
    </xf>
    <xf numFmtId="0" fontId="7" fillId="0" borderId="5" xfId="0" applyFont="1" applyBorder="1" applyAlignment="1">
      <alignment horizontal="center"/>
    </xf>
    <xf numFmtId="0" fontId="8" fillId="0" borderId="0" xfId="0" applyNumberFormat="1" applyFont="1" applyFill="1" applyBorder="1" applyAlignment="1"/>
    <xf numFmtId="0" fontId="7" fillId="0" borderId="5" xfId="0" applyNumberFormat="1" applyFont="1" applyFill="1" applyBorder="1" applyAlignment="1">
      <alignment horizontal="center"/>
    </xf>
    <xf numFmtId="0" fontId="56" fillId="0" borderId="0" xfId="0" applyNumberFormat="1" applyFont="1" applyFill="1" applyBorder="1" applyAlignment="1">
      <alignment horizontal="center"/>
    </xf>
    <xf numFmtId="3" fontId="7" fillId="0" borderId="6" xfId="0" applyNumberFormat="1" applyFont="1" applyFill="1" applyBorder="1" applyAlignment="1"/>
    <xf numFmtId="3" fontId="56" fillId="0" borderId="0" xfId="0" applyNumberFormat="1" applyFont="1" applyFill="1" applyBorder="1" applyAlignment="1">
      <alignment horizontal="center"/>
    </xf>
    <xf numFmtId="0" fontId="7" fillId="0" borderId="5" xfId="0" applyFont="1" applyFill="1" applyBorder="1" applyAlignment="1">
      <alignment horizontal="center"/>
    </xf>
    <xf numFmtId="0" fontId="8" fillId="0" borderId="0" xfId="0" applyNumberFormat="1" applyFont="1" applyFill="1" applyBorder="1" applyAlignment="1">
      <alignment horizontal="left"/>
    </xf>
    <xf numFmtId="0" fontId="7" fillId="0" borderId="0" xfId="0" applyFont="1" applyBorder="1" applyAlignment="1">
      <alignment horizontal="left"/>
    </xf>
    <xf numFmtId="0" fontId="56" fillId="0" borderId="0" xfId="0" applyFont="1" applyFill="1" applyBorder="1" applyAlignment="1">
      <alignment horizontal="right"/>
    </xf>
    <xf numFmtId="0" fontId="56" fillId="0" borderId="0" xfId="0" applyFont="1" applyFill="1" applyBorder="1"/>
    <xf numFmtId="0" fontId="56" fillId="0" borderId="0" xfId="0" applyFont="1" applyFill="1" applyBorder="1" applyAlignment="1">
      <alignment horizontal="center"/>
    </xf>
    <xf numFmtId="3" fontId="56" fillId="0" borderId="6" xfId="0" applyNumberFormat="1" applyFont="1" applyFill="1" applyBorder="1" applyAlignment="1"/>
    <xf numFmtId="0" fontId="7" fillId="0" borderId="6" xfId="0" applyFont="1" applyFill="1" applyBorder="1" applyAlignment="1"/>
    <xf numFmtId="166" fontId="23" fillId="0" borderId="0" xfId="6" applyNumberFormat="1" applyFont="1"/>
    <xf numFmtId="0" fontId="7" fillId="0" borderId="7" xfId="0" applyNumberFormat="1" applyFont="1" applyFill="1" applyBorder="1" applyAlignment="1">
      <alignment horizontal="center"/>
    </xf>
    <xf numFmtId="0" fontId="7" fillId="0" borderId="1" xfId="0" applyNumberFormat="1" applyFont="1" applyFill="1" applyBorder="1" applyAlignment="1">
      <alignment horizontal="center"/>
    </xf>
    <xf numFmtId="0" fontId="7" fillId="0" borderId="1" xfId="0" applyNumberFormat="1" applyFont="1" applyFill="1" applyBorder="1" applyAlignment="1">
      <alignment horizontal="left"/>
    </xf>
    <xf numFmtId="0" fontId="7" fillId="0" borderId="1" xfId="0" applyFont="1" applyFill="1" applyBorder="1" applyAlignment="1"/>
    <xf numFmtId="0" fontId="56" fillId="0" borderId="1" xfId="0" applyNumberFormat="1" applyFont="1" applyFill="1" applyBorder="1" applyAlignment="1">
      <alignment horizontal="center"/>
    </xf>
    <xf numFmtId="3" fontId="7" fillId="0" borderId="8" xfId="0" applyNumberFormat="1" applyFont="1" applyFill="1" applyBorder="1" applyAlignment="1"/>
    <xf numFmtId="0" fontId="7" fillId="0" borderId="0" xfId="0" applyNumberFormat="1" applyFont="1" applyFill="1" applyBorder="1" applyAlignment="1">
      <alignment horizontal="center"/>
    </xf>
    <xf numFmtId="0" fontId="56" fillId="0" borderId="0" xfId="0" applyFont="1" applyFill="1" applyBorder="1" applyAlignment="1"/>
    <xf numFmtId="3" fontId="7" fillId="0" borderId="6" xfId="0" applyNumberFormat="1" applyFont="1" applyFill="1" applyBorder="1" applyAlignment="1">
      <alignment horizontal="left"/>
    </xf>
    <xf numFmtId="164" fontId="7" fillId="2" borderId="0" xfId="8" applyNumberFormat="1" applyFont="1" applyFill="1" applyBorder="1" applyAlignment="1">
      <alignment horizontal="right"/>
    </xf>
    <xf numFmtId="0" fontId="7" fillId="0" borderId="0" xfId="0" applyNumberFormat="1" applyFont="1" applyFill="1" applyBorder="1" applyAlignment="1">
      <alignment horizontal="right"/>
    </xf>
    <xf numFmtId="0" fontId="7" fillId="0" borderId="6" xfId="0" applyNumberFormat="1" applyFont="1" applyFill="1" applyBorder="1" applyAlignment="1">
      <alignment horizontal="left"/>
    </xf>
    <xf numFmtId="0" fontId="23" fillId="0" borderId="7" xfId="0" applyFont="1" applyBorder="1"/>
    <xf numFmtId="0" fontId="23" fillId="0" borderId="1" xfId="0" applyFont="1" applyBorder="1"/>
    <xf numFmtId="0" fontId="23" fillId="0" borderId="1" xfId="0" applyFont="1" applyFill="1" applyBorder="1"/>
    <xf numFmtId="0" fontId="23" fillId="0" borderId="8" xfId="0" applyFont="1" applyBorder="1"/>
    <xf numFmtId="0" fontId="56" fillId="0" borderId="0" xfId="0" applyFont="1" applyBorder="1" applyAlignment="1">
      <alignment horizontal="center"/>
    </xf>
    <xf numFmtId="3" fontId="7" fillId="0" borderId="6" xfId="0" applyNumberFormat="1" applyFont="1" applyBorder="1" applyAlignment="1">
      <alignment horizontal="left"/>
    </xf>
    <xf numFmtId="3" fontId="7" fillId="0" borderId="0" xfId="0" applyNumberFormat="1" applyFont="1" applyFill="1" applyBorder="1" applyAlignment="1"/>
    <xf numFmtId="3" fontId="56" fillId="0" borderId="0" xfId="0" applyNumberFormat="1" applyFont="1" applyBorder="1" applyAlignment="1">
      <alignment horizontal="center"/>
    </xf>
    <xf numFmtId="0" fontId="7" fillId="0" borderId="1" xfId="0" applyNumberFormat="1" applyFont="1" applyBorder="1" applyAlignment="1">
      <alignment horizontal="center"/>
    </xf>
    <xf numFmtId="3" fontId="7" fillId="0" borderId="8" xfId="0" applyNumberFormat="1" applyFont="1" applyFill="1" applyBorder="1" applyAlignment="1">
      <alignment horizontal="left"/>
    </xf>
    <xf numFmtId="0" fontId="7" fillId="0" borderId="6" xfId="0" applyFont="1" applyBorder="1" applyAlignment="1">
      <alignment horizontal="left"/>
    </xf>
    <xf numFmtId="0" fontId="7" fillId="0" borderId="1" xfId="0" applyNumberFormat="1" applyFont="1" applyFill="1" applyBorder="1" applyAlignment="1">
      <alignment horizontal="right"/>
    </xf>
    <xf numFmtId="0" fontId="56" fillId="0" borderId="1" xfId="0" applyFont="1" applyFill="1" applyBorder="1" applyAlignment="1">
      <alignment horizontal="center"/>
    </xf>
    <xf numFmtId="0" fontId="7" fillId="0" borderId="8" xfId="0" applyNumberFormat="1" applyFont="1" applyFill="1" applyBorder="1" applyAlignment="1">
      <alignment horizontal="left"/>
    </xf>
    <xf numFmtId="164" fontId="7" fillId="2" borderId="7" xfId="8" applyNumberFormat="1" applyFont="1" applyFill="1" applyBorder="1" applyAlignment="1">
      <alignment horizontal="right"/>
    </xf>
    <xf numFmtId="0" fontId="7" fillId="0" borderId="7" xfId="0" applyNumberFormat="1" applyFont="1" applyBorder="1" applyAlignment="1">
      <alignment horizontal="center"/>
    </xf>
    <xf numFmtId="0" fontId="7" fillId="0" borderId="1" xfId="0" applyNumberFormat="1" applyFont="1" applyBorder="1" applyAlignment="1">
      <alignment horizontal="left"/>
    </xf>
    <xf numFmtId="0" fontId="56" fillId="0" borderId="1" xfId="0" applyNumberFormat="1" applyFont="1" applyBorder="1" applyAlignment="1">
      <alignment horizontal="center"/>
    </xf>
    <xf numFmtId="0" fontId="7" fillId="0" borderId="8" xfId="0" applyNumberFormat="1" applyFont="1" applyBorder="1" applyAlignment="1">
      <alignment horizontal="left"/>
    </xf>
    <xf numFmtId="0" fontId="7" fillId="0" borderId="5" xfId="0" applyNumberFormat="1" applyFont="1" applyBorder="1" applyAlignment="1">
      <alignment horizontal="center"/>
    </xf>
    <xf numFmtId="167" fontId="8" fillId="0" borderId="0" xfId="0" applyNumberFormat="1" applyFont="1" applyBorder="1" applyAlignment="1">
      <alignment horizontal="left"/>
    </xf>
    <xf numFmtId="3" fontId="7" fillId="0" borderId="6" xfId="0" applyNumberFormat="1" applyFont="1" applyBorder="1" applyAlignment="1"/>
    <xf numFmtId="168" fontId="7" fillId="0" borderId="1" xfId="0" applyNumberFormat="1" applyFont="1" applyBorder="1" applyAlignment="1"/>
    <xf numFmtId="10" fontId="7" fillId="0" borderId="8" xfId="2" applyNumberFormat="1" applyFont="1" applyBorder="1" applyAlignment="1">
      <alignment horizontal="left"/>
    </xf>
    <xf numFmtId="0" fontId="56" fillId="0" borderId="1" xfId="0" applyFont="1" applyFill="1" applyBorder="1" applyAlignment="1"/>
    <xf numFmtId="0" fontId="8" fillId="0" borderId="5" xfId="0" applyNumberFormat="1" applyFont="1" applyBorder="1" applyAlignment="1">
      <alignment horizontal="center"/>
    </xf>
    <xf numFmtId="0" fontId="8" fillId="0" borderId="0" xfId="0" applyFont="1" applyFill="1" applyBorder="1" applyAlignment="1"/>
    <xf numFmtId="3" fontId="8" fillId="0" borderId="0" xfId="0" applyNumberFormat="1" applyFont="1" applyBorder="1" applyAlignment="1">
      <alignment horizontal="center"/>
    </xf>
    <xf numFmtId="3" fontId="8" fillId="0" borderId="0" xfId="0" applyNumberFormat="1" applyFont="1" applyBorder="1" applyAlignment="1"/>
    <xf numFmtId="3" fontId="7" fillId="0" borderId="0" xfId="0" applyNumberFormat="1" applyFont="1" applyFill="1" applyBorder="1" applyAlignment="1">
      <alignment horizontal="left"/>
    </xf>
    <xf numFmtId="0" fontId="7" fillId="0" borderId="0" xfId="0" applyNumberFormat="1" applyFont="1" applyFill="1" applyBorder="1" applyAlignment="1"/>
    <xf numFmtId="0" fontId="23" fillId="0" borderId="5" xfId="0" applyFont="1" applyFill="1" applyBorder="1"/>
    <xf numFmtId="0" fontId="23" fillId="0" borderId="0" xfId="0" applyFont="1" applyFill="1" applyBorder="1" applyAlignment="1">
      <alignment horizontal="right"/>
    </xf>
    <xf numFmtId="164" fontId="23" fillId="0" borderId="0" xfId="1" applyNumberFormat="1" applyFont="1" applyFill="1" applyBorder="1"/>
    <xf numFmtId="0" fontId="23" fillId="0" borderId="0" xfId="0" applyFont="1" applyFill="1" applyBorder="1"/>
    <xf numFmtId="0" fontId="38" fillId="0" borderId="0" xfId="0" applyFont="1" applyFill="1" applyBorder="1"/>
    <xf numFmtId="0" fontId="23" fillId="0" borderId="0" xfId="0" applyFont="1" applyBorder="1"/>
    <xf numFmtId="0" fontId="23" fillId="0" borderId="4" xfId="0" applyFont="1" applyFill="1" applyBorder="1"/>
    <xf numFmtId="0" fontId="23" fillId="0" borderId="3" xfId="0" applyFont="1" applyFill="1" applyBorder="1"/>
    <xf numFmtId="0" fontId="8" fillId="0" borderId="5" xfId="0" applyFont="1" applyFill="1" applyBorder="1"/>
    <xf numFmtId="0" fontId="8" fillId="0" borderId="0" xfId="0" applyFont="1" applyFill="1" applyAlignment="1">
      <alignment horizontal="left"/>
    </xf>
    <xf numFmtId="0" fontId="23" fillId="0" borderId="6" xfId="0" applyFont="1" applyFill="1" applyBorder="1"/>
    <xf numFmtId="166" fontId="23" fillId="0" borderId="0" xfId="6" applyNumberFormat="1" applyFont="1" applyFill="1"/>
    <xf numFmtId="0" fontId="7" fillId="0" borderId="7" xfId="0" applyFont="1" applyFill="1" applyBorder="1" applyAlignment="1">
      <alignment horizontal="center"/>
    </xf>
    <xf numFmtId="0" fontId="7" fillId="0" borderId="1" xfId="0" applyFont="1" applyFill="1" applyBorder="1" applyAlignment="1">
      <alignment horizontal="center"/>
    </xf>
    <xf numFmtId="0" fontId="23" fillId="0" borderId="8" xfId="0" applyFont="1" applyFill="1" applyBorder="1"/>
    <xf numFmtId="0" fontId="2" fillId="0" borderId="0" xfId="0" applyFont="1" applyFill="1" applyAlignment="1">
      <alignment horizontal="center"/>
    </xf>
    <xf numFmtId="0" fontId="23" fillId="0" borderId="12" xfId="0" applyFont="1" applyFill="1" applyBorder="1" applyAlignment="1">
      <alignment wrapText="1"/>
    </xf>
    <xf numFmtId="0" fontId="23" fillId="0" borderId="12" xfId="0" applyFont="1" applyFill="1" applyBorder="1"/>
    <xf numFmtId="182" fontId="23" fillId="0" borderId="6" xfId="0" applyNumberFormat="1" applyFont="1" applyFill="1" applyBorder="1"/>
    <xf numFmtId="182" fontId="23" fillId="0" borderId="0" xfId="0" applyNumberFormat="1" applyFont="1" applyFill="1"/>
    <xf numFmtId="0" fontId="23" fillId="0" borderId="7" xfId="0" applyFont="1" applyFill="1" applyBorder="1"/>
    <xf numFmtId="0" fontId="7" fillId="0" borderId="1" xfId="0" applyFont="1" applyFill="1" applyBorder="1" applyAlignment="1">
      <alignment horizontal="left"/>
    </xf>
    <xf numFmtId="0" fontId="2" fillId="3" borderId="4" xfId="0" applyFont="1" applyFill="1" applyBorder="1"/>
    <xf numFmtId="0" fontId="8" fillId="4" borderId="4" xfId="0" applyFont="1" applyFill="1" applyBorder="1"/>
    <xf numFmtId="0" fontId="38" fillId="4" borderId="3" xfId="0" applyFont="1" applyFill="1" applyBorder="1" applyAlignment="1">
      <alignment horizontal="center"/>
    </xf>
    <xf numFmtId="0" fontId="23" fillId="0" borderId="5" xfId="0" applyFont="1" applyBorder="1"/>
    <xf numFmtId="164" fontId="7" fillId="0" borderId="0" xfId="7" applyNumberFormat="1" applyFont="1"/>
    <xf numFmtId="43" fontId="7" fillId="9" borderId="0" xfId="48" applyFont="1" applyFill="1"/>
    <xf numFmtId="10" fontId="7" fillId="0" borderId="0" xfId="47" applyNumberFormat="1" applyFont="1" applyAlignment="1">
      <alignment horizontal="center"/>
    </xf>
    <xf numFmtId="0" fontId="23" fillId="0" borderId="6" xfId="0" applyFont="1" applyBorder="1"/>
    <xf numFmtId="9" fontId="7" fillId="0" borderId="0" xfId="48" applyNumberFormat="1" applyFont="1" applyAlignment="1">
      <alignment horizontal="center"/>
    </xf>
    <xf numFmtId="0" fontId="7" fillId="0" borderId="12" xfId="7" applyFont="1" applyBorder="1"/>
    <xf numFmtId="10" fontId="7" fillId="0" borderId="0" xfId="47" applyNumberFormat="1" applyFont="1" applyAlignment="1">
      <alignment horizontal="right"/>
    </xf>
    <xf numFmtId="164" fontId="7" fillId="0" borderId="1" xfId="7" applyNumberFormat="1" applyFont="1" applyBorder="1"/>
    <xf numFmtId="0" fontId="7" fillId="0" borderId="1" xfId="7" applyFont="1" applyBorder="1"/>
    <xf numFmtId="0" fontId="8" fillId="0" borderId="0" xfId="0" applyFont="1" applyBorder="1" applyAlignment="1">
      <alignment horizontal="left"/>
    </xf>
    <xf numFmtId="0" fontId="7" fillId="0" borderId="6" xfId="0" applyNumberFormat="1" applyFont="1" applyFill="1" applyBorder="1" applyAlignment="1">
      <alignment horizontal="center"/>
    </xf>
    <xf numFmtId="0" fontId="7" fillId="0" borderId="8" xfId="0" applyNumberFormat="1" applyFont="1" applyFill="1" applyBorder="1" applyAlignment="1">
      <alignment horizontal="center"/>
    </xf>
    <xf numFmtId="0" fontId="23" fillId="0" borderId="2" xfId="0" applyFont="1" applyBorder="1"/>
    <xf numFmtId="3" fontId="7" fillId="0" borderId="6" xfId="0" applyNumberFormat="1" applyFont="1" applyFill="1" applyBorder="1" applyAlignment="1">
      <alignment horizontal="center"/>
    </xf>
    <xf numFmtId="3" fontId="7" fillId="0" borderId="8" xfId="0" applyNumberFormat="1" applyFont="1" applyFill="1" applyBorder="1" applyAlignment="1">
      <alignment horizontal="center"/>
    </xf>
    <xf numFmtId="0" fontId="2" fillId="3" borderId="2" xfId="0" applyFont="1" applyFill="1" applyBorder="1" applyAlignment="1">
      <alignment horizontal="center"/>
    </xf>
    <xf numFmtId="0" fontId="2" fillId="3" borderId="4" xfId="0" applyFont="1" applyFill="1" applyBorder="1" applyAlignment="1">
      <alignment horizontal="center"/>
    </xf>
    <xf numFmtId="2" fontId="8" fillId="0" borderId="5" xfId="0" applyNumberFormat="1" applyFont="1" applyFill="1" applyBorder="1" applyAlignment="1">
      <alignment horizontal="center"/>
    </xf>
    <xf numFmtId="164" fontId="8" fillId="0" borderId="0" xfId="1" applyNumberFormat="1" applyFont="1" applyFill="1" applyBorder="1" applyAlignment="1">
      <alignment horizontal="center"/>
    </xf>
    <xf numFmtId="164" fontId="23" fillId="0" borderId="0" xfId="48" applyNumberFormat="1" applyFont="1" applyBorder="1"/>
    <xf numFmtId="0" fontId="2" fillId="0" borderId="0" xfId="0" applyFont="1" applyFill="1" applyBorder="1" applyAlignment="1">
      <alignment horizontal="center"/>
    </xf>
    <xf numFmtId="164" fontId="2" fillId="0" borderId="0" xfId="48" applyNumberFormat="1" applyFont="1" applyFill="1" applyBorder="1" applyAlignment="1">
      <alignment horizontal="center"/>
    </xf>
    <xf numFmtId="0" fontId="2" fillId="0" borderId="5" xfId="0" applyFont="1" applyBorder="1" applyAlignment="1">
      <alignment horizontal="center"/>
    </xf>
    <xf numFmtId="0" fontId="2" fillId="0" borderId="6" xfId="0" applyFont="1" applyBorder="1" applyAlignment="1">
      <alignment horizontal="center"/>
    </xf>
    <xf numFmtId="3" fontId="56" fillId="0" borderId="0" xfId="0" applyNumberFormat="1" applyFont="1" applyAlignment="1">
      <alignment horizontal="center"/>
    </xf>
    <xf numFmtId="0" fontId="23" fillId="0" borderId="0" xfId="0" applyFont="1" applyBorder="1" applyAlignment="1">
      <alignment horizontal="center"/>
    </xf>
    <xf numFmtId="0" fontId="9" fillId="0" borderId="0" xfId="0" applyFont="1" applyFill="1" applyBorder="1"/>
    <xf numFmtId="0" fontId="2" fillId="0" borderId="5" xfId="0" applyFont="1" applyFill="1" applyBorder="1" applyAlignment="1">
      <alignment horizontal="center"/>
    </xf>
    <xf numFmtId="0" fontId="2" fillId="0" borderId="6" xfId="0" applyFont="1" applyFill="1" applyBorder="1" applyAlignment="1">
      <alignment horizontal="center"/>
    </xf>
    <xf numFmtId="0" fontId="8" fillId="0" borderId="0" xfId="0" applyFont="1" applyFill="1" applyBorder="1" applyAlignment="1">
      <alignment horizontal="left"/>
    </xf>
    <xf numFmtId="164" fontId="7" fillId="0" borderId="0" xfId="5" applyNumberFormat="1" applyFont="1"/>
    <xf numFmtId="0" fontId="23" fillId="7" borderId="5" xfId="0" applyFont="1" applyFill="1" applyBorder="1" applyAlignment="1">
      <alignment horizontal="center"/>
    </xf>
    <xf numFmtId="0" fontId="23" fillId="7" borderId="0" xfId="0" applyFont="1" applyFill="1" applyAlignment="1">
      <alignment horizontal="center"/>
    </xf>
    <xf numFmtId="0" fontId="23" fillId="7" borderId="0" xfId="0" applyFont="1" applyFill="1" applyAlignment="1">
      <alignment horizontal="left"/>
    </xf>
    <xf numFmtId="2" fontId="23" fillId="7" borderId="0" xfId="0" applyNumberFormat="1" applyFont="1" applyFill="1" applyAlignment="1">
      <alignment horizontal="center"/>
    </xf>
    <xf numFmtId="164" fontId="23" fillId="7" borderId="0" xfId="8" applyNumberFormat="1" applyFont="1" applyFill="1" applyBorder="1"/>
    <xf numFmtId="164" fontId="8" fillId="7" borderId="0" xfId="8" applyNumberFormat="1" applyFont="1" applyFill="1" applyBorder="1" applyAlignment="1">
      <alignment horizontal="center"/>
    </xf>
    <xf numFmtId="164" fontId="23" fillId="7" borderId="0" xfId="0" applyNumberFormat="1" applyFont="1" applyFill="1"/>
    <xf numFmtId="0" fontId="8" fillId="7" borderId="0" xfId="0" applyFont="1" applyFill="1" applyAlignment="1">
      <alignment horizontal="center"/>
    </xf>
    <xf numFmtId="0" fontId="23" fillId="7" borderId="6" xfId="0" applyFont="1" applyFill="1" applyBorder="1" applyAlignment="1">
      <alignment horizontal="center"/>
    </xf>
    <xf numFmtId="0" fontId="8" fillId="7" borderId="0" xfId="0" applyFont="1" applyFill="1" applyAlignment="1">
      <alignment horizontal="left"/>
    </xf>
    <xf numFmtId="1" fontId="23" fillId="7" borderId="0" xfId="0" applyNumberFormat="1" applyFont="1" applyFill="1" applyAlignment="1">
      <alignment horizontal="center"/>
    </xf>
    <xf numFmtId="37" fontId="23" fillId="7" borderId="0" xfId="0" applyNumberFormat="1" applyFont="1" applyFill="1"/>
    <xf numFmtId="0" fontId="23" fillId="7" borderId="0" xfId="0" applyFont="1" applyFill="1"/>
    <xf numFmtId="0" fontId="23" fillId="7" borderId="6" xfId="0" applyFont="1" applyFill="1" applyBorder="1"/>
    <xf numFmtId="0" fontId="23" fillId="7" borderId="34" xfId="0" applyFont="1" applyFill="1" applyBorder="1" applyAlignment="1">
      <alignment horizontal="left"/>
    </xf>
    <xf numFmtId="0" fontId="8" fillId="7" borderId="12" xfId="0" applyFont="1" applyFill="1" applyBorder="1" applyAlignment="1">
      <alignment horizontal="left"/>
    </xf>
    <xf numFmtId="0" fontId="8" fillId="7" borderId="12" xfId="0" applyFont="1" applyFill="1" applyBorder="1" applyAlignment="1">
      <alignment horizontal="center"/>
    </xf>
    <xf numFmtId="164" fontId="8" fillId="7" borderId="12" xfId="8" applyNumberFormat="1" applyFont="1" applyFill="1" applyBorder="1" applyAlignment="1">
      <alignment horizontal="center"/>
    </xf>
    <xf numFmtId="0" fontId="78" fillId="7" borderId="0" xfId="0" applyFont="1" applyFill="1" applyAlignment="1">
      <alignment horizontal="left"/>
    </xf>
    <xf numFmtId="164" fontId="23" fillId="7" borderId="0" xfId="8" applyNumberFormat="1" applyFont="1" applyFill="1" applyBorder="1" applyAlignment="1">
      <alignment horizontal="center"/>
    </xf>
    <xf numFmtId="166" fontId="23" fillId="9" borderId="0" xfId="60" applyNumberFormat="1" applyFont="1" applyFill="1" applyBorder="1"/>
    <xf numFmtId="166" fontId="23" fillId="7" borderId="0" xfId="60" applyNumberFormat="1" applyFont="1" applyFill="1" applyBorder="1" applyAlignment="1">
      <alignment horizontal="center"/>
    </xf>
    <xf numFmtId="10" fontId="23" fillId="9" borderId="0" xfId="153" applyNumberFormat="1" applyFont="1" applyFill="1" applyBorder="1" applyAlignment="1">
      <alignment horizontal="center"/>
    </xf>
    <xf numFmtId="164" fontId="23" fillId="7" borderId="0" xfId="8" quotePrefix="1" applyNumberFormat="1" applyFont="1" applyFill="1" applyBorder="1" applyAlignment="1">
      <alignment horizontal="center"/>
    </xf>
    <xf numFmtId="166" fontId="23" fillId="7" borderId="0" xfId="60" applyNumberFormat="1" applyFont="1" applyFill="1" applyBorder="1"/>
    <xf numFmtId="0" fontId="7" fillId="7" borderId="0" xfId="8" applyNumberFormat="1" applyFont="1" applyFill="1" applyBorder="1" applyAlignment="1"/>
    <xf numFmtId="0" fontId="7" fillId="7" borderId="6" xfId="8" applyNumberFormat="1" applyFont="1" applyFill="1" applyBorder="1" applyAlignment="1"/>
    <xf numFmtId="0" fontId="23" fillId="7" borderId="0" xfId="0" applyFont="1" applyFill="1" applyAlignment="1">
      <alignment horizontal="left" indent="1"/>
    </xf>
    <xf numFmtId="164" fontId="23" fillId="9" borderId="0" xfId="8" applyNumberFormat="1" applyFont="1" applyFill="1" applyBorder="1"/>
    <xf numFmtId="0" fontId="7" fillId="7" borderId="0" xfId="60" applyNumberFormat="1" applyFont="1" applyFill="1" applyBorder="1" applyAlignment="1"/>
    <xf numFmtId="0" fontId="7" fillId="7" borderId="6" xfId="60" applyNumberFormat="1" applyFont="1" applyFill="1" applyBorder="1" applyAlignment="1"/>
    <xf numFmtId="0" fontId="7" fillId="0" borderId="0" xfId="0" applyFont="1" applyAlignment="1">
      <alignment horizontal="left" indent="1"/>
    </xf>
    <xf numFmtId="0" fontId="8" fillId="7" borderId="0" xfId="0" applyFont="1" applyFill="1" applyAlignment="1">
      <alignment horizontal="left" vertical="top"/>
    </xf>
    <xf numFmtId="166" fontId="23" fillId="7" borderId="19" xfId="60" applyNumberFormat="1" applyFont="1" applyFill="1" applyBorder="1"/>
    <xf numFmtId="0" fontId="78" fillId="7" borderId="5" xfId="0" applyFont="1" applyFill="1" applyBorder="1" applyAlignment="1">
      <alignment horizontal="left"/>
    </xf>
    <xf numFmtId="0" fontId="23" fillId="7" borderId="5" xfId="0" applyFont="1" applyFill="1" applyBorder="1" applyAlignment="1">
      <alignment horizontal="left" vertical="center"/>
    </xf>
    <xf numFmtId="0" fontId="23" fillId="7" borderId="7" xfId="0" applyFont="1" applyFill="1" applyBorder="1" applyAlignment="1">
      <alignment horizontal="left" vertical="center"/>
    </xf>
    <xf numFmtId="0" fontId="23" fillId="7" borderId="1" xfId="0" applyFont="1" applyFill="1" applyBorder="1" applyAlignment="1">
      <alignment horizontal="center"/>
    </xf>
    <xf numFmtId="164" fontId="23" fillId="7" borderId="1" xfId="8" applyNumberFormat="1" applyFont="1" applyFill="1" applyBorder="1"/>
    <xf numFmtId="164" fontId="23" fillId="7" borderId="1" xfId="0" applyNumberFormat="1" applyFont="1" applyFill="1" applyBorder="1"/>
    <xf numFmtId="0" fontId="8" fillId="7" borderId="1" xfId="0" applyFont="1" applyFill="1" applyBorder="1" applyAlignment="1">
      <alignment horizontal="center"/>
    </xf>
    <xf numFmtId="0" fontId="23" fillId="7" borderId="8" xfId="0" applyFont="1" applyFill="1" applyBorder="1" applyAlignment="1">
      <alignment horizontal="center"/>
    </xf>
    <xf numFmtId="0" fontId="7" fillId="0" borderId="0" xfId="0" applyNumberFormat="1" applyFont="1" applyFill="1"/>
    <xf numFmtId="0" fontId="11" fillId="0" borderId="0" xfId="0" applyFont="1" applyFill="1" applyBorder="1" applyAlignment="1">
      <alignment horizontal="left"/>
    </xf>
    <xf numFmtId="0" fontId="11" fillId="0" borderId="0" xfId="0" applyFont="1" applyFill="1" applyAlignment="1">
      <alignment horizontal="left"/>
    </xf>
    <xf numFmtId="0" fontId="11" fillId="0" borderId="0" xfId="0" applyNumberFormat="1" applyFont="1" applyFill="1" applyBorder="1" applyAlignment="1">
      <alignment horizontal="left"/>
    </xf>
    <xf numFmtId="0" fontId="79" fillId="0" borderId="0" xfId="0" applyFont="1" applyFill="1" applyBorder="1"/>
    <xf numFmtId="0" fontId="79" fillId="0" borderId="1" xfId="0" applyFont="1" applyFill="1" applyBorder="1"/>
    <xf numFmtId="0" fontId="9" fillId="0" borderId="1" xfId="0" applyFont="1" applyFill="1" applyBorder="1"/>
    <xf numFmtId="0" fontId="2" fillId="0" borderId="1" xfId="0" applyFont="1" applyFill="1" applyBorder="1" applyAlignment="1">
      <alignment horizontal="center" wrapText="1"/>
    </xf>
    <xf numFmtId="0" fontId="3" fillId="0" borderId="1" xfId="0" applyFont="1" applyFill="1" applyBorder="1" applyAlignment="1">
      <alignment wrapText="1"/>
    </xf>
    <xf numFmtId="164" fontId="23" fillId="0" borderId="18" xfId="160" applyNumberFormat="1" applyFont="1" applyFill="1" applyBorder="1"/>
    <xf numFmtId="166" fontId="7" fillId="0" borderId="1" xfId="6" applyNumberFormat="1" applyFont="1" applyFill="1" applyBorder="1" applyAlignment="1">
      <alignment horizontal="right"/>
    </xf>
    <xf numFmtId="166" fontId="7" fillId="0" borderId="1" xfId="6" applyNumberFormat="1" applyFont="1" applyFill="1" applyBorder="1" applyAlignment="1">
      <alignment horizontal="center"/>
    </xf>
    <xf numFmtId="0" fontId="12" fillId="7" borderId="0" xfId="60" applyNumberFormat="1" applyFont="1" applyFill="1" applyBorder="1" applyAlignment="1"/>
    <xf numFmtId="0" fontId="7" fillId="0" borderId="0" xfId="155" applyFont="1" applyFill="1" applyAlignment="1">
      <alignment horizontal="center"/>
    </xf>
    <xf numFmtId="164" fontId="7" fillId="0" borderId="12" xfId="149" applyNumberFormat="1" applyFont="1" applyFill="1" applyBorder="1" applyAlignment="1" applyProtection="1">
      <alignment horizontal="center"/>
      <protection locked="0"/>
    </xf>
    <xf numFmtId="10" fontId="7" fillId="0" borderId="0" xfId="47" applyNumberFormat="1" applyFont="1" applyFill="1"/>
    <xf numFmtId="10" fontId="13" fillId="9" borderId="0" xfId="0" applyNumberFormat="1" applyFont="1" applyFill="1"/>
    <xf numFmtId="0" fontId="23" fillId="0" borderId="0" xfId="159" applyFont="1" applyFill="1"/>
    <xf numFmtId="0" fontId="38" fillId="0" borderId="0" xfId="159" applyFont="1" applyFill="1" applyAlignment="1">
      <alignment horizontal="center" wrapText="1"/>
    </xf>
    <xf numFmtId="0" fontId="23" fillId="0" borderId="0" xfId="0" applyFont="1" applyAlignment="1">
      <alignment horizontal="center" vertical="center" wrapText="1"/>
    </xf>
    <xf numFmtId="164" fontId="13" fillId="0" borderId="0" xfId="48" quotePrefix="1" applyNumberFormat="1" applyFont="1" applyFill="1" applyAlignment="1">
      <alignment horizontal="right"/>
    </xf>
    <xf numFmtId="164" fontId="13" fillId="0" borderId="12" xfId="48" quotePrefix="1" applyNumberFormat="1" applyFont="1" applyFill="1" applyBorder="1" applyAlignment="1">
      <alignment horizontal="right"/>
    </xf>
    <xf numFmtId="10" fontId="23" fillId="0" borderId="0" xfId="12" applyNumberFormat="1" applyFont="1" applyFill="1" applyAlignment="1">
      <alignment horizontal="center"/>
    </xf>
    <xf numFmtId="10" fontId="7" fillId="0" borderId="0" xfId="47" applyNumberFormat="1" applyFont="1" applyFill="1" applyAlignment="1">
      <alignment horizontal="center" vertical="center" wrapText="1"/>
    </xf>
    <xf numFmtId="164" fontId="13" fillId="0" borderId="18" xfId="48" applyNumberFormat="1" applyFont="1" applyBorder="1" applyAlignment="1">
      <alignment horizontal="right"/>
    </xf>
    <xf numFmtId="177" fontId="7" fillId="7" borderId="0" xfId="33" applyNumberFormat="1" applyFill="1"/>
    <xf numFmtId="166" fontId="7" fillId="2" borderId="0" xfId="7" applyNumberFormat="1" applyFill="1"/>
    <xf numFmtId="0" fontId="7" fillId="0" borderId="0" xfId="0" applyFont="1" applyFill="1" applyBorder="1" applyAlignment="1">
      <alignment horizontal="center"/>
    </xf>
    <xf numFmtId="164" fontId="7" fillId="2" borderId="0" xfId="48" applyNumberFormat="1" applyFont="1" applyFill="1" applyBorder="1" applyAlignment="1">
      <alignment horizontal="center"/>
    </xf>
    <xf numFmtId="0" fontId="2" fillId="0" borderId="4" xfId="0" applyFont="1" applyFill="1" applyBorder="1" applyAlignment="1">
      <alignment horizontal="center" wrapText="1"/>
    </xf>
    <xf numFmtId="0" fontId="8" fillId="0" borderId="0" xfId="26" quotePrefix="1" applyFont="1" applyFill="1" applyBorder="1" applyAlignment="1">
      <alignment horizontal="left" wrapText="1"/>
    </xf>
    <xf numFmtId="0" fontId="8" fillId="0" borderId="0" xfId="0" applyFont="1" applyFill="1" applyBorder="1"/>
    <xf numFmtId="3" fontId="8" fillId="0" borderId="6" xfId="0" applyNumberFormat="1" applyFont="1" applyFill="1" applyBorder="1" applyAlignment="1">
      <alignment horizontal="center"/>
    </xf>
    <xf numFmtId="0" fontId="7" fillId="0" borderId="6" xfId="0" applyFont="1" applyFill="1" applyBorder="1" applyAlignment="1">
      <alignment horizontal="left"/>
    </xf>
    <xf numFmtId="164" fontId="7" fillId="0" borderId="6" xfId="1" applyNumberFormat="1" applyFont="1" applyFill="1" applyBorder="1" applyAlignment="1">
      <alignment horizontal="left"/>
    </xf>
    <xf numFmtId="166" fontId="23" fillId="0" borderId="0" xfId="6" applyNumberFormat="1" applyFont="1" applyFill="1" applyBorder="1"/>
    <xf numFmtId="0" fontId="7" fillId="0" borderId="8" xfId="0" applyFont="1" applyFill="1" applyBorder="1" applyAlignment="1">
      <alignment horizontal="center"/>
    </xf>
    <xf numFmtId="164" fontId="7" fillId="0" borderId="0" xfId="0" applyNumberFormat="1" applyFont="1" applyFill="1" applyBorder="1" applyAlignment="1">
      <alignment horizontal="center"/>
    </xf>
    <xf numFmtId="187" fontId="23" fillId="0" borderId="1" xfId="48" applyNumberFormat="1" applyFont="1" applyFill="1" applyBorder="1" applyAlignment="1">
      <alignment horizontal="center"/>
    </xf>
    <xf numFmtId="164" fontId="7" fillId="9" borderId="0" xfId="48" applyNumberFormat="1" applyFont="1" applyFill="1" applyBorder="1" applyAlignment="1">
      <alignment horizontal="center"/>
    </xf>
    <xf numFmtId="164" fontId="7" fillId="0" borderId="5" xfId="48" applyNumberFormat="1" applyFont="1" applyFill="1" applyBorder="1"/>
    <xf numFmtId="164" fontId="8" fillId="0" borderId="37" xfId="48" applyNumberFormat="1" applyFont="1" applyFill="1" applyBorder="1"/>
    <xf numFmtId="164" fontId="7" fillId="0" borderId="0" xfId="8" applyNumberFormat="1" applyFont="1" applyFill="1" applyAlignment="1">
      <alignment horizontal="center"/>
    </xf>
    <xf numFmtId="164" fontId="7" fillId="0" borderId="0" xfId="8" applyNumberFormat="1" applyFont="1" applyFill="1" applyAlignment="1">
      <alignment horizontal="center" wrapText="1"/>
    </xf>
    <xf numFmtId="0" fontId="23" fillId="0" borderId="0" xfId="0" applyFont="1" applyAlignment="1">
      <alignment horizontal="center" vertical="center" wrapText="1"/>
    </xf>
    <xf numFmtId="0" fontId="23" fillId="0" borderId="12" xfId="0" applyFont="1" applyBorder="1" applyAlignment="1">
      <alignment horizontal="center" wrapText="1"/>
    </xf>
    <xf numFmtId="0" fontId="2" fillId="3" borderId="4" xfId="0" applyFont="1" applyFill="1" applyBorder="1" applyAlignment="1">
      <alignment horizontal="center" wrapText="1"/>
    </xf>
    <xf numFmtId="0" fontId="7" fillId="0" borderId="6" xfId="0" applyFont="1" applyBorder="1" applyAlignment="1">
      <alignment horizontal="left" wrapText="1"/>
    </xf>
    <xf numFmtId="166" fontId="23" fillId="9" borderId="0" xfId="10" applyNumberFormat="1" applyFont="1" applyFill="1"/>
    <xf numFmtId="166" fontId="23" fillId="0" borderId="0" xfId="10" applyNumberFormat="1" applyFont="1" applyFill="1"/>
    <xf numFmtId="15" fontId="23" fillId="9" borderId="0" xfId="0" quotePrefix="1" applyNumberFormat="1" applyFont="1" applyFill="1"/>
    <xf numFmtId="0" fontId="23" fillId="9" borderId="0" xfId="0" quotePrefix="1" applyFont="1" applyFill="1"/>
    <xf numFmtId="10" fontId="82" fillId="2" borderId="7" xfId="145" applyNumberFormat="1" applyFont="1" applyFill="1" applyBorder="1" applyAlignment="1">
      <alignment horizontal="center"/>
    </xf>
    <xf numFmtId="164" fontId="23" fillId="9" borderId="0" xfId="48" applyNumberFormat="1" applyFont="1" applyFill="1" applyAlignment="1">
      <alignment horizontal="right" vertical="center" wrapText="1"/>
    </xf>
    <xf numFmtId="164" fontId="23" fillId="9" borderId="0" xfId="48" applyNumberFormat="1" applyFont="1" applyFill="1" applyAlignment="1">
      <alignment vertical="center" wrapText="1"/>
    </xf>
    <xf numFmtId="168" fontId="7" fillId="2" borderId="31" xfId="25" applyFont="1" applyFill="1" applyBorder="1" applyAlignment="1">
      <alignment vertical="top"/>
    </xf>
    <xf numFmtId="168" fontId="7" fillId="2" borderId="25" xfId="25" applyFont="1" applyFill="1" applyBorder="1" applyAlignment="1">
      <alignment wrapText="1"/>
    </xf>
    <xf numFmtId="0" fontId="7" fillId="9" borderId="22" xfId="154" applyFill="1" applyBorder="1" applyAlignment="1">
      <alignment vertical="top" wrapText="1"/>
    </xf>
    <xf numFmtId="0" fontId="7" fillId="2" borderId="22" xfId="14" applyFill="1" applyBorder="1" applyAlignment="1">
      <alignment vertical="top" wrapText="1"/>
    </xf>
    <xf numFmtId="37" fontId="7" fillId="2" borderId="23" xfId="14" applyNumberFormat="1" applyFill="1" applyBorder="1" applyAlignment="1">
      <alignment vertical="top"/>
    </xf>
    <xf numFmtId="164" fontId="23" fillId="0" borderId="1" xfId="48" applyNumberFormat="1" applyFont="1" applyFill="1" applyBorder="1"/>
    <xf numFmtId="164" fontId="81" fillId="9" borderId="0" xfId="8" quotePrefix="1" applyNumberFormat="1" applyFont="1" applyFill="1" applyAlignment="1">
      <alignment horizontal="left"/>
    </xf>
    <xf numFmtId="0" fontId="7" fillId="0" borderId="0" xfId="166"/>
    <xf numFmtId="0" fontId="1" fillId="0" borderId="0" xfId="166" applyFont="1" applyAlignment="1">
      <alignment horizontal="center"/>
    </xf>
    <xf numFmtId="0" fontId="1" fillId="0" borderId="0" xfId="166" applyFont="1"/>
    <xf numFmtId="0" fontId="6" fillId="0" borderId="0" xfId="166" applyFont="1" applyAlignment="1">
      <alignment horizontal="center"/>
    </xf>
    <xf numFmtId="0" fontId="2" fillId="0" borderId="0" xfId="166" applyFont="1"/>
    <xf numFmtId="0" fontId="7" fillId="0" borderId="0" xfId="166" applyAlignment="1">
      <alignment horizontal="center"/>
    </xf>
    <xf numFmtId="164" fontId="7" fillId="0" borderId="0" xfId="4" applyNumberFormat="1"/>
    <xf numFmtId="0" fontId="8" fillId="0" borderId="0" xfId="166" applyFont="1" applyAlignment="1">
      <alignment horizontal="left"/>
    </xf>
    <xf numFmtId="0" fontId="7" fillId="0" borderId="0" xfId="166" applyAlignment="1">
      <alignment horizontal="left"/>
    </xf>
    <xf numFmtId="164" fontId="7" fillId="0" borderId="0" xfId="4" applyNumberFormat="1" applyFill="1"/>
    <xf numFmtId="165" fontId="7" fillId="0" borderId="0" xfId="2" applyNumberFormat="1"/>
    <xf numFmtId="0" fontId="83" fillId="0" borderId="0" xfId="166" applyFont="1"/>
    <xf numFmtId="0" fontId="7" fillId="0" borderId="0" xfId="166" applyAlignment="1">
      <alignment wrapText="1"/>
    </xf>
    <xf numFmtId="0" fontId="82" fillId="0" borderId="2" xfId="166" applyFont="1" applyBorder="1"/>
    <xf numFmtId="0" fontId="82" fillId="0" borderId="3" xfId="166" applyFont="1" applyBorder="1" applyAlignment="1">
      <alignment horizontal="center"/>
    </xf>
    <xf numFmtId="0" fontId="84" fillId="0" borderId="2" xfId="166" applyFont="1" applyBorder="1" applyAlignment="1">
      <alignment horizontal="left"/>
    </xf>
    <xf numFmtId="0" fontId="84" fillId="0" borderId="4" xfId="166" applyFont="1" applyBorder="1" applyAlignment="1">
      <alignment horizontal="left"/>
    </xf>
    <xf numFmtId="0" fontId="84" fillId="0" borderId="3" xfId="166" applyFont="1" applyBorder="1" applyAlignment="1">
      <alignment horizontal="left"/>
    </xf>
    <xf numFmtId="0" fontId="84" fillId="0" borderId="2" xfId="166" applyFont="1" applyBorder="1" applyAlignment="1">
      <alignment horizontal="centerContinuous"/>
    </xf>
    <xf numFmtId="0" fontId="84" fillId="0" borderId="4" xfId="166" applyFont="1" applyBorder="1" applyAlignment="1">
      <alignment horizontal="centerContinuous"/>
    </xf>
    <xf numFmtId="0" fontId="84" fillId="0" borderId="3" xfId="166" applyFont="1" applyBorder="1" applyAlignment="1">
      <alignment horizontal="centerContinuous"/>
    </xf>
    <xf numFmtId="0" fontId="82" fillId="0" borderId="3" xfId="166" applyFont="1" applyBorder="1"/>
    <xf numFmtId="0" fontId="7" fillId="0" borderId="0" xfId="3" applyAlignment="1">
      <alignment horizontal="left" vertical="center" wrapText="1"/>
    </xf>
    <xf numFmtId="0" fontId="82" fillId="0" borderId="5" xfId="166" applyFont="1" applyBorder="1"/>
    <xf numFmtId="0" fontId="82" fillId="0" borderId="6" xfId="166" applyFont="1" applyBorder="1" applyAlignment="1">
      <alignment horizontal="center"/>
    </xf>
    <xf numFmtId="0" fontId="82" fillId="2" borderId="5" xfId="166" applyFont="1" applyFill="1" applyBorder="1" applyAlignment="1">
      <alignment horizontal="center"/>
    </xf>
    <xf numFmtId="0" fontId="7" fillId="0" borderId="6" xfId="166" applyBorder="1" applyAlignment="1">
      <alignment horizontal="center"/>
    </xf>
    <xf numFmtId="0" fontId="84" fillId="2" borderId="5" xfId="166" applyFont="1" applyFill="1" applyBorder="1" applyAlignment="1">
      <alignment horizontal="center"/>
    </xf>
    <xf numFmtId="0" fontId="84" fillId="0" borderId="0" xfId="166" applyFont="1" applyAlignment="1">
      <alignment horizontal="center"/>
    </xf>
    <xf numFmtId="0" fontId="84" fillId="0" borderId="6" xfId="166" applyFont="1" applyBorder="1" applyAlignment="1">
      <alignment horizontal="center"/>
    </xf>
    <xf numFmtId="0" fontId="84" fillId="2" borderId="5" xfId="0" applyFont="1" applyFill="1" applyBorder="1" applyAlignment="1">
      <alignment horizontal="center"/>
    </xf>
    <xf numFmtId="0" fontId="84" fillId="0" borderId="0" xfId="0" applyFont="1" applyAlignment="1">
      <alignment horizontal="center"/>
    </xf>
    <xf numFmtId="0" fontId="84" fillId="0" borderId="6" xfId="0" applyFont="1" applyBorder="1" applyAlignment="1">
      <alignment horizontal="center"/>
    </xf>
    <xf numFmtId="0" fontId="82" fillId="0" borderId="6" xfId="166" applyFont="1" applyBorder="1"/>
    <xf numFmtId="0" fontId="82" fillId="0" borderId="0" xfId="166" applyFont="1" applyAlignment="1">
      <alignment horizontal="center"/>
    </xf>
    <xf numFmtId="164" fontId="82" fillId="0" borderId="6" xfId="4" applyNumberFormat="1" applyFont="1" applyBorder="1" applyAlignment="1">
      <alignment horizontal="center"/>
    </xf>
    <xf numFmtId="0" fontId="82" fillId="2" borderId="5" xfId="0" applyFont="1" applyFill="1" applyBorder="1" applyAlignment="1">
      <alignment horizontal="center"/>
    </xf>
    <xf numFmtId="0" fontId="82" fillId="0" borderId="0" xfId="0" applyFont="1" applyAlignment="1">
      <alignment horizontal="center"/>
    </xf>
    <xf numFmtId="0" fontId="82" fillId="0" borderId="6" xfId="0" applyFont="1" applyBorder="1" applyAlignment="1">
      <alignment horizontal="center"/>
    </xf>
    <xf numFmtId="0" fontId="82" fillId="0" borderId="0" xfId="166" applyFont="1"/>
    <xf numFmtId="164" fontId="82" fillId="0" borderId="6" xfId="4" applyNumberFormat="1" applyFont="1" applyBorder="1"/>
    <xf numFmtId="0" fontId="82" fillId="0" borderId="0" xfId="0" applyFont="1"/>
    <xf numFmtId="0" fontId="82" fillId="0" borderId="6" xfId="0" applyFont="1" applyBorder="1"/>
    <xf numFmtId="0" fontId="82" fillId="0" borderId="6" xfId="166" applyFont="1" applyBorder="1" applyAlignment="1">
      <alignment horizontal="center" wrapText="1"/>
    </xf>
    <xf numFmtId="165" fontId="82" fillId="0" borderId="0" xfId="145" applyNumberFormat="1" applyFont="1" applyBorder="1"/>
    <xf numFmtId="165" fontId="82" fillId="0" borderId="6" xfId="145" applyNumberFormat="1" applyFont="1" applyBorder="1"/>
    <xf numFmtId="0" fontId="7" fillId="0" borderId="0" xfId="3" applyAlignment="1">
      <alignment wrapText="1"/>
    </xf>
    <xf numFmtId="164" fontId="86" fillId="0" borderId="0" xfId="4" applyNumberFormat="1" applyFont="1" applyBorder="1"/>
    <xf numFmtId="164" fontId="86" fillId="0" borderId="6" xfId="4" applyNumberFormat="1" applyFont="1" applyBorder="1"/>
    <xf numFmtId="164" fontId="82" fillId="2" borderId="5" xfId="4" applyNumberFormat="1" applyFont="1" applyFill="1" applyBorder="1"/>
    <xf numFmtId="164" fontId="82" fillId="0" borderId="0" xfId="4" applyNumberFormat="1" applyFont="1" applyBorder="1"/>
    <xf numFmtId="0" fontId="82" fillId="0" borderId="0" xfId="3" applyFont="1" applyAlignment="1">
      <alignment wrapText="1"/>
    </xf>
    <xf numFmtId="164" fontId="82" fillId="0" borderId="5" xfId="4" applyNumberFormat="1" applyFont="1" applyBorder="1"/>
    <xf numFmtId="43" fontId="82" fillId="2" borderId="5" xfId="4" applyFont="1" applyFill="1" applyBorder="1"/>
    <xf numFmtId="43" fontId="82" fillId="0" borderId="0" xfId="4" applyFont="1" applyFill="1" applyBorder="1"/>
    <xf numFmtId="43" fontId="82" fillId="0" borderId="6" xfId="4" applyFont="1" applyFill="1" applyBorder="1"/>
    <xf numFmtId="164" fontId="82" fillId="0" borderId="0" xfId="4" applyNumberFormat="1" applyFont="1" applyFill="1" applyBorder="1"/>
    <xf numFmtId="164" fontId="82" fillId="0" borderId="6" xfId="4" applyNumberFormat="1" applyFont="1" applyFill="1" applyBorder="1"/>
    <xf numFmtId="0" fontId="82" fillId="0" borderId="7" xfId="166" applyFont="1" applyBorder="1"/>
    <xf numFmtId="0" fontId="82" fillId="0" borderId="8" xfId="166" applyFont="1" applyBorder="1" applyAlignment="1">
      <alignment horizontal="center"/>
    </xf>
    <xf numFmtId="164" fontId="82" fillId="0" borderId="7" xfId="4" applyNumberFormat="1" applyFont="1" applyBorder="1"/>
    <xf numFmtId="164" fontId="82" fillId="0" borderId="1" xfId="4" applyNumberFormat="1" applyFont="1" applyBorder="1"/>
    <xf numFmtId="164" fontId="82" fillId="0" borderId="8" xfId="4" applyNumberFormat="1" applyFont="1" applyBorder="1"/>
    <xf numFmtId="0" fontId="82" fillId="0" borderId="8" xfId="166" applyFont="1" applyBorder="1"/>
    <xf numFmtId="0" fontId="84" fillId="0" borderId="9" xfId="166" applyFont="1" applyBorder="1" applyAlignment="1">
      <alignment horizontal="center"/>
    </xf>
    <xf numFmtId="0" fontId="84" fillId="0" borderId="4" xfId="166" applyFont="1" applyBorder="1" applyAlignment="1">
      <alignment horizontal="center"/>
    </xf>
    <xf numFmtId="164" fontId="84" fillId="0" borderId="3" xfId="4" applyNumberFormat="1" applyFont="1" applyBorder="1" applyAlignment="1">
      <alignment horizontal="center"/>
    </xf>
    <xf numFmtId="0" fontId="84" fillId="0" borderId="3" xfId="166" applyFont="1" applyBorder="1" applyAlignment="1">
      <alignment horizontal="center"/>
    </xf>
    <xf numFmtId="0" fontId="84" fillId="0" borderId="2" xfId="166" applyFont="1" applyBorder="1" applyAlignment="1">
      <alignment horizontal="center"/>
    </xf>
    <xf numFmtId="0" fontId="82" fillId="0" borderId="10" xfId="166" applyFont="1" applyBorder="1" applyAlignment="1">
      <alignment horizontal="center"/>
    </xf>
    <xf numFmtId="164" fontId="82" fillId="0" borderId="0" xfId="166" applyNumberFormat="1" applyFont="1"/>
    <xf numFmtId="166" fontId="82" fillId="0" borderId="10" xfId="156" applyNumberFormat="1" applyFont="1" applyFill="1" applyBorder="1"/>
    <xf numFmtId="166" fontId="82" fillId="0" borderId="6" xfId="166" applyNumberFormat="1" applyFont="1" applyBorder="1"/>
    <xf numFmtId="166" fontId="82" fillId="0" borderId="0" xfId="166" applyNumberFormat="1" applyFont="1"/>
    <xf numFmtId="166" fontId="7" fillId="0" borderId="0" xfId="166" applyNumberFormat="1"/>
    <xf numFmtId="164" fontId="82" fillId="0" borderId="5" xfId="166" applyNumberFormat="1" applyFont="1" applyBorder="1"/>
    <xf numFmtId="164" fontId="7" fillId="0" borderId="0" xfId="166" applyNumberFormat="1"/>
    <xf numFmtId="166" fontId="82" fillId="0" borderId="10" xfId="156" applyNumberFormat="1" applyFont="1" applyBorder="1"/>
    <xf numFmtId="164" fontId="82" fillId="0" borderId="0" xfId="0" applyNumberFormat="1" applyFont="1"/>
    <xf numFmtId="164" fontId="84" fillId="0" borderId="10" xfId="166" applyNumberFormat="1" applyFont="1" applyBorder="1"/>
    <xf numFmtId="164" fontId="84" fillId="0" borderId="0" xfId="166" applyNumberFormat="1" applyFont="1"/>
    <xf numFmtId="164" fontId="84" fillId="0" borderId="6" xfId="4" applyNumberFormat="1" applyFont="1" applyBorder="1"/>
    <xf numFmtId="164" fontId="84" fillId="0" borderId="11" xfId="166" applyNumberFormat="1" applyFont="1" applyBorder="1"/>
    <xf numFmtId="164" fontId="84" fillId="0" borderId="1" xfId="166" applyNumberFormat="1" applyFont="1" applyBorder="1"/>
    <xf numFmtId="164" fontId="84" fillId="0" borderId="8" xfId="4" applyNumberFormat="1" applyFont="1" applyBorder="1"/>
    <xf numFmtId="166" fontId="82" fillId="0" borderId="11" xfId="156" applyNumberFormat="1" applyFont="1" applyBorder="1"/>
    <xf numFmtId="166" fontId="82" fillId="0" borderId="1" xfId="166" applyNumberFormat="1" applyFont="1" applyBorder="1"/>
    <xf numFmtId="164" fontId="82" fillId="0" borderId="0" xfId="4" applyNumberFormat="1" applyFont="1"/>
    <xf numFmtId="166" fontId="82" fillId="0" borderId="0" xfId="156" applyNumberFormat="1" applyFont="1"/>
    <xf numFmtId="43" fontId="7" fillId="0" borderId="0" xfId="166" applyNumberFormat="1"/>
    <xf numFmtId="164" fontId="7" fillId="0" borderId="0" xfId="4" applyNumberFormat="1" applyFill="1" applyBorder="1"/>
    <xf numFmtId="164" fontId="7" fillId="0" borderId="1" xfId="0" applyNumberFormat="1" applyFont="1" applyBorder="1" applyAlignment="1"/>
    <xf numFmtId="168" fontId="12" fillId="0" borderId="0" xfId="0" applyNumberFormat="1" applyFont="1"/>
    <xf numFmtId="164" fontId="7" fillId="9" borderId="0" xfId="0" applyNumberFormat="1" applyFont="1" applyFill="1"/>
    <xf numFmtId="0" fontId="8" fillId="0" borderId="0" xfId="33" applyFont="1" applyAlignment="1">
      <alignment horizontal="left"/>
    </xf>
    <xf numFmtId="0" fontId="7" fillId="0" borderId="0" xfId="33"/>
    <xf numFmtId="0" fontId="9" fillId="0" borderId="0" xfId="7" applyFont="1"/>
    <xf numFmtId="0" fontId="8" fillId="0" borderId="0" xfId="7" applyFont="1"/>
    <xf numFmtId="0" fontId="7" fillId="0" borderId="0" xfId="7"/>
    <xf numFmtId="0" fontId="7" fillId="0" borderId="0" xfId="7" applyAlignment="1">
      <alignment horizontal="center"/>
    </xf>
    <xf numFmtId="44" fontId="7" fillId="0" borderId="0" xfId="46" applyFont="1" applyAlignment="1">
      <alignment horizontal="center"/>
    </xf>
    <xf numFmtId="43" fontId="12" fillId="0" borderId="0" xfId="48" applyFont="1"/>
    <xf numFmtId="168" fontId="81" fillId="9" borderId="0" xfId="50" applyFont="1" applyFill="1"/>
    <xf numFmtId="0" fontId="81" fillId="9" borderId="0" xfId="8" applyNumberFormat="1" applyFont="1" applyFill="1" applyBorder="1" applyAlignment="1">
      <alignment horizontal="left"/>
    </xf>
    <xf numFmtId="164" fontId="81" fillId="9" borderId="0" xfId="8" applyNumberFormat="1" applyFont="1" applyFill="1" applyBorder="1" applyAlignment="1"/>
    <xf numFmtId="0" fontId="5" fillId="0" borderId="0" xfId="0" applyFont="1" applyAlignment="1">
      <alignment horizontal="left"/>
    </xf>
    <xf numFmtId="164" fontId="7" fillId="0" borderId="0" xfId="7" applyNumberFormat="1" applyFont="1" applyAlignment="1">
      <alignment horizontal="right"/>
    </xf>
    <xf numFmtId="164" fontId="7" fillId="0" borderId="12" xfId="7" applyNumberFormat="1" applyFont="1" applyBorder="1" applyAlignment="1">
      <alignment horizontal="right"/>
    </xf>
    <xf numFmtId="166" fontId="23" fillId="0" borderId="0" xfId="0" applyNumberFormat="1" applyFont="1" applyFill="1"/>
    <xf numFmtId="0" fontId="23" fillId="0" borderId="6" xfId="0" applyFont="1" applyBorder="1" applyAlignment="1">
      <alignment wrapText="1"/>
    </xf>
    <xf numFmtId="0" fontId="2" fillId="3" borderId="3" xfId="0" applyFont="1" applyFill="1" applyBorder="1" applyAlignment="1">
      <alignment horizontal="center" wrapText="1"/>
    </xf>
    <xf numFmtId="0" fontId="13" fillId="0" borderId="0" xfId="0" applyFont="1"/>
    <xf numFmtId="0" fontId="2" fillId="3" borderId="4" xfId="0" applyFont="1" applyFill="1" applyBorder="1" applyAlignment="1">
      <alignment horizontal="center" wrapText="1"/>
    </xf>
    <xf numFmtId="0" fontId="2" fillId="3" borderId="4" xfId="0" applyFont="1" applyFill="1" applyBorder="1" applyAlignment="1">
      <alignment horizontal="center" wrapText="1"/>
    </xf>
    <xf numFmtId="0" fontId="2" fillId="0" borderId="5" xfId="0" applyFont="1" applyBorder="1" applyAlignment="1">
      <alignment horizontal="center" wrapText="1"/>
    </xf>
    <xf numFmtId="0" fontId="2" fillId="0" borderId="0" xfId="0" applyFont="1" applyBorder="1" applyAlignment="1">
      <alignment horizontal="center" wrapText="1"/>
    </xf>
    <xf numFmtId="0" fontId="3" fillId="0" borderId="0" xfId="0" applyFont="1" applyBorder="1" applyAlignment="1">
      <alignment horizontal="center" wrapText="1"/>
    </xf>
    <xf numFmtId="164" fontId="7" fillId="0" borderId="5" xfId="1" applyNumberFormat="1" applyFont="1" applyFill="1" applyBorder="1"/>
    <xf numFmtId="164" fontId="7" fillId="0" borderId="6" xfId="8" applyNumberFormat="1" applyFont="1" applyFill="1" applyBorder="1"/>
    <xf numFmtId="164" fontId="7" fillId="0" borderId="7" xfId="1" applyNumberFormat="1" applyFont="1" applyFill="1" applyBorder="1"/>
    <xf numFmtId="164" fontId="7" fillId="0" borderId="8" xfId="0" applyNumberFormat="1" applyFont="1" applyBorder="1" applyAlignment="1"/>
    <xf numFmtId="168" fontId="81" fillId="0" borderId="0" xfId="35" applyFont="1"/>
    <xf numFmtId="168" fontId="81" fillId="0" borderId="0" xfId="35" applyFont="1" applyBorder="1"/>
    <xf numFmtId="0" fontId="7" fillId="0" borderId="0" xfId="0" applyFont="1" applyFill="1" applyBorder="1" applyAlignment="1">
      <alignment horizontal="center"/>
    </xf>
    <xf numFmtId="43" fontId="7" fillId="0" borderId="0" xfId="0" applyNumberFormat="1" applyFont="1" applyBorder="1"/>
    <xf numFmtId="171" fontId="13" fillId="0" borderId="0" xfId="0" applyNumberFormat="1" applyFont="1"/>
    <xf numFmtId="41" fontId="7" fillId="9" borderId="22" xfId="0" applyNumberFormat="1" applyFont="1" applyFill="1" applyBorder="1" applyAlignment="1">
      <alignment vertical="top"/>
    </xf>
    <xf numFmtId="166" fontId="13" fillId="2" borderId="0" xfId="10" applyNumberFormat="1" applyFont="1" applyFill="1"/>
    <xf numFmtId="166" fontId="13" fillId="2" borderId="0" xfId="0" applyNumberFormat="1" applyFont="1" applyFill="1"/>
    <xf numFmtId="0" fontId="13" fillId="0" borderId="0" xfId="0" applyFont="1" applyAlignment="1">
      <alignment horizontal="center"/>
    </xf>
    <xf numFmtId="0" fontId="41" fillId="0" borderId="0" xfId="53" applyFont="1"/>
    <xf numFmtId="166" fontId="13" fillId="2" borderId="20" xfId="10" applyNumberFormat="1" applyFont="1" applyFill="1" applyBorder="1"/>
    <xf numFmtId="0" fontId="13" fillId="0" borderId="0" xfId="0" applyFont="1" applyAlignment="1">
      <alignment horizontal="center"/>
    </xf>
    <xf numFmtId="0" fontId="7" fillId="0" borderId="0" xfId="0" applyFont="1" applyFill="1" applyBorder="1" applyAlignment="1">
      <alignment horizontal="center"/>
    </xf>
    <xf numFmtId="164" fontId="81" fillId="9" borderId="26" xfId="8" applyNumberFormat="1" applyFont="1" applyFill="1" applyBorder="1"/>
    <xf numFmtId="41" fontId="9" fillId="0" borderId="0" xfId="7" applyNumberFormat="1" applyFont="1"/>
    <xf numFmtId="0" fontId="88" fillId="0" borderId="0" xfId="0" applyFont="1" applyFill="1"/>
    <xf numFmtId="43" fontId="0" fillId="0" borderId="0" xfId="48" applyFont="1"/>
    <xf numFmtId="43" fontId="0" fillId="0" borderId="0" xfId="0" applyNumberFormat="1"/>
    <xf numFmtId="0" fontId="12" fillId="0" borderId="0" xfId="0" applyFont="1" applyFill="1" applyAlignment="1">
      <alignment horizontal="center" vertical="center" wrapText="1"/>
    </xf>
    <xf numFmtId="166" fontId="12" fillId="0" borderId="0" xfId="0" applyNumberFormat="1" applyFont="1"/>
    <xf numFmtId="164" fontId="7" fillId="2" borderId="34" xfId="48" applyNumberFormat="1" applyFont="1" applyFill="1" applyBorder="1" applyAlignment="1">
      <alignment horizontal="center"/>
    </xf>
    <xf numFmtId="164" fontId="7" fillId="2" borderId="12" xfId="48" applyNumberFormat="1" applyFont="1" applyFill="1" applyBorder="1" applyAlignment="1">
      <alignment horizontal="center"/>
    </xf>
    <xf numFmtId="0" fontId="89" fillId="3" borderId="4" xfId="0" applyFont="1" applyFill="1" applyBorder="1" applyAlignment="1">
      <alignment horizontal="center" wrapText="1"/>
    </xf>
    <xf numFmtId="0" fontId="13" fillId="0" borderId="0" xfId="0" applyFont="1" applyAlignment="1">
      <alignment horizontal="center"/>
    </xf>
    <xf numFmtId="164" fontId="7" fillId="0" borderId="0" xfId="1" applyNumberFormat="1" applyFont="1" applyFill="1" applyBorder="1" applyAlignment="1">
      <alignment horizontal="center"/>
    </xf>
    <xf numFmtId="0" fontId="87" fillId="0" borderId="0" xfId="0" applyFont="1" applyFill="1" applyBorder="1" applyAlignment="1">
      <alignment horizontal="right"/>
    </xf>
    <xf numFmtId="0" fontId="9" fillId="0" borderId="0" xfId="166" applyFont="1"/>
    <xf numFmtId="0" fontId="9" fillId="0" borderId="0" xfId="27" applyNumberFormat="1" applyFont="1" applyFill="1" applyBorder="1"/>
    <xf numFmtId="166" fontId="7" fillId="9" borderId="0" xfId="7" applyNumberFormat="1" applyFill="1"/>
    <xf numFmtId="164" fontId="7" fillId="9" borderId="7" xfId="1" applyNumberFormat="1" applyFont="1" applyFill="1" applyBorder="1"/>
    <xf numFmtId="0" fontId="23" fillId="0" borderId="6" xfId="0" applyFont="1" applyBorder="1" applyAlignment="1">
      <alignment wrapText="1"/>
    </xf>
    <xf numFmtId="10" fontId="7" fillId="0" borderId="0" xfId="12" applyNumberFormat="1" applyFont="1" applyFill="1" applyAlignment="1">
      <alignment horizontal="center"/>
    </xf>
    <xf numFmtId="0" fontId="7" fillId="2" borderId="0" xfId="5" applyFill="1" applyAlignment="1">
      <alignment horizontal="left"/>
    </xf>
    <xf numFmtId="166" fontId="7" fillId="0" borderId="0" xfId="46" applyNumberFormat="1" applyFont="1" applyFill="1" applyBorder="1" applyAlignment="1">
      <alignment horizontal="center"/>
    </xf>
    <xf numFmtId="10" fontId="13" fillId="0" borderId="19" xfId="12" applyNumberFormat="1" applyFont="1" applyBorder="1" applyAlignment="1"/>
    <xf numFmtId="10" fontId="23" fillId="0" borderId="0" xfId="145" applyNumberFormat="1" applyFont="1"/>
    <xf numFmtId="10" fontId="23" fillId="2" borderId="0" xfId="0" applyNumberFormat="1" applyFont="1" applyFill="1" applyAlignment="1">
      <alignment horizontal="center" wrapText="1"/>
    </xf>
    <xf numFmtId="10" fontId="7" fillId="0" borderId="0" xfId="2" applyNumberFormat="1" applyFont="1" applyFill="1" applyBorder="1"/>
    <xf numFmtId="166" fontId="23" fillId="0" borderId="0" xfId="46" applyNumberFormat="1" applyFont="1" applyBorder="1"/>
    <xf numFmtId="166" fontId="7" fillId="0" borderId="0" xfId="46" applyNumberFormat="1" applyFont="1" applyAlignment="1">
      <alignment horizontal="center"/>
    </xf>
    <xf numFmtId="10" fontId="7" fillId="0" borderId="0" xfId="2" applyNumberFormat="1" applyFont="1"/>
    <xf numFmtId="10" fontId="82" fillId="0" borderId="5" xfId="166" applyNumberFormat="1" applyFont="1" applyBorder="1"/>
    <xf numFmtId="10" fontId="82" fillId="0" borderId="5" xfId="145" applyNumberFormat="1" applyFont="1" applyBorder="1"/>
    <xf numFmtId="10" fontId="82" fillId="0" borderId="0" xfId="145" applyNumberFormat="1" applyFont="1" applyBorder="1"/>
    <xf numFmtId="10" fontId="82" fillId="0" borderId="5" xfId="0" applyNumberFormat="1" applyFont="1" applyBorder="1"/>
    <xf numFmtId="168" fontId="13" fillId="0" borderId="0" xfId="19" applyFont="1" applyFill="1" applyAlignment="1" applyProtection="1">
      <alignment horizontal="left" vertical="top" wrapText="1"/>
      <protection locked="0"/>
    </xf>
    <xf numFmtId="0" fontId="13" fillId="0" borderId="0" xfId="0" applyFont="1" applyAlignment="1">
      <alignment horizontal="left" vertical="top" wrapText="1"/>
    </xf>
    <xf numFmtId="168" fontId="13" fillId="0" borderId="0" xfId="19" applyFont="1" applyAlignment="1" applyProtection="1">
      <alignment horizontal="left" wrapText="1"/>
      <protection locked="0"/>
    </xf>
    <xf numFmtId="0" fontId="13" fillId="0" borderId="0" xfId="0" applyFont="1" applyAlignment="1">
      <alignment vertical="top" wrapText="1"/>
    </xf>
    <xf numFmtId="0" fontId="44" fillId="0" borderId="0" xfId="0" applyFont="1" applyAlignment="1">
      <alignment vertical="top" wrapText="1"/>
    </xf>
    <xf numFmtId="168" fontId="13" fillId="0" borderId="0" xfId="19" applyFont="1" applyAlignment="1" applyProtection="1">
      <alignment horizontal="left" vertical="top" wrapText="1"/>
      <protection locked="0"/>
    </xf>
    <xf numFmtId="0" fontId="38" fillId="0" borderId="28" xfId="0" applyFont="1" applyBorder="1" applyAlignment="1">
      <alignment horizontal="center" vertical="center"/>
    </xf>
    <xf numFmtId="0" fontId="38" fillId="0" borderId="18" xfId="0" applyFont="1" applyBorder="1" applyAlignment="1">
      <alignment horizontal="center" vertical="center"/>
    </xf>
    <xf numFmtId="0" fontId="38" fillId="0" borderId="29" xfId="0" applyFont="1" applyBorder="1" applyAlignment="1">
      <alignment horizontal="center" vertical="center"/>
    </xf>
    <xf numFmtId="0" fontId="38" fillId="0" borderId="21" xfId="0" applyFont="1" applyBorder="1" applyAlignment="1">
      <alignment horizontal="center" vertical="center"/>
    </xf>
    <xf numFmtId="0" fontId="38" fillId="0" borderId="20" xfId="0" applyFont="1" applyBorder="1" applyAlignment="1">
      <alignment horizontal="center" vertical="center"/>
    </xf>
    <xf numFmtId="0" fontId="38" fillId="0" borderId="23" xfId="0" applyFont="1" applyBorder="1" applyAlignment="1">
      <alignment horizontal="center" vertical="center"/>
    </xf>
    <xf numFmtId="0" fontId="43" fillId="0" borderId="0" xfId="0" applyFont="1" applyAlignment="1">
      <alignment horizontal="center"/>
    </xf>
    <xf numFmtId="0" fontId="38" fillId="0" borderId="12" xfId="0" applyFont="1" applyBorder="1" applyAlignment="1">
      <alignment horizontal="center" vertical="center"/>
    </xf>
    <xf numFmtId="0" fontId="23" fillId="0" borderId="0" xfId="0" applyFont="1" applyAlignment="1">
      <alignment horizontal="left" vertical="top" wrapText="1"/>
    </xf>
    <xf numFmtId="0" fontId="23" fillId="0" borderId="0" xfId="0" applyFont="1" applyAlignment="1">
      <alignment horizontal="left" vertical="top"/>
    </xf>
    <xf numFmtId="0" fontId="8" fillId="0" borderId="0" xfId="14" applyFont="1" applyAlignment="1">
      <alignment horizontal="left" vertical="top" wrapText="1"/>
    </xf>
    <xf numFmtId="0" fontId="6" fillId="0" borderId="0" xfId="14" applyFont="1" applyAlignment="1">
      <alignment horizontal="center"/>
    </xf>
    <xf numFmtId="0" fontId="6" fillId="0" borderId="0" xfId="17" applyFont="1" applyAlignment="1">
      <alignment horizontal="center"/>
    </xf>
    <xf numFmtId="15" fontId="8" fillId="9" borderId="0" xfId="17" quotePrefix="1" applyNumberFormat="1" applyFont="1" applyFill="1" applyAlignment="1">
      <alignment horizontal="center"/>
    </xf>
    <xf numFmtId="0" fontId="7" fillId="0" borderId="0" xfId="14" applyAlignment="1">
      <alignment horizontal="left" vertical="top" wrapText="1"/>
    </xf>
    <xf numFmtId="0" fontId="38" fillId="0" borderId="0" xfId="14" applyFont="1" applyAlignment="1">
      <alignment horizontal="left" vertical="top" wrapText="1"/>
    </xf>
    <xf numFmtId="0" fontId="57" fillId="12" borderId="0" xfId="0" applyFont="1" applyFill="1" applyAlignment="1">
      <alignment horizontal="center"/>
    </xf>
    <xf numFmtId="0" fontId="55" fillId="12" borderId="0" xfId="0" applyFont="1" applyFill="1" applyAlignment="1">
      <alignment horizontal="left"/>
    </xf>
    <xf numFmtId="0" fontId="55" fillId="12" borderId="12" xfId="0" applyFont="1" applyFill="1" applyBorder="1" applyAlignment="1">
      <alignment horizontal="left"/>
    </xf>
    <xf numFmtId="0" fontId="38" fillId="0" borderId="0" xfId="0" applyFont="1" applyAlignment="1">
      <alignment horizontal="left" vertical="center" indent="1"/>
    </xf>
    <xf numFmtId="0" fontId="38" fillId="0" borderId="12" xfId="0" applyFont="1" applyBorder="1" applyAlignment="1">
      <alignment horizontal="left" vertical="center" indent="1"/>
    </xf>
    <xf numFmtId="0" fontId="38" fillId="0" borderId="0" xfId="0" applyFont="1" applyAlignment="1">
      <alignment horizontal="left" vertical="center" wrapText="1"/>
    </xf>
    <xf numFmtId="0" fontId="38" fillId="0" borderId="12" xfId="0" applyFont="1" applyBorder="1" applyAlignment="1">
      <alignment horizontal="left"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0" xfId="0" applyFont="1" applyAlignment="1">
      <alignment horizontal="center" wrapText="1"/>
    </xf>
    <xf numFmtId="0" fontId="23" fillId="0" borderId="12" xfId="0" applyFont="1" applyBorder="1" applyAlignment="1">
      <alignment horizontal="center" wrapText="1"/>
    </xf>
    <xf numFmtId="0" fontId="44" fillId="0" borderId="21" xfId="0" applyFont="1" applyBorder="1" applyAlignment="1">
      <alignment horizontal="center"/>
    </xf>
    <xf numFmtId="0" fontId="44" fillId="0" borderId="20" xfId="0" applyFont="1" applyBorder="1" applyAlignment="1">
      <alignment horizontal="center"/>
    </xf>
    <xf numFmtId="0" fontId="44" fillId="0" borderId="23" xfId="0" applyFont="1" applyBorder="1" applyAlignment="1">
      <alignment horizontal="center"/>
    </xf>
    <xf numFmtId="0" fontId="38" fillId="0" borderId="0" xfId="0" applyFont="1" applyAlignment="1">
      <alignment horizontal="center" vertical="center"/>
    </xf>
    <xf numFmtId="0" fontId="38" fillId="0" borderId="0" xfId="0" applyFont="1" applyAlignment="1">
      <alignment horizontal="left" vertical="center"/>
    </xf>
    <xf numFmtId="0" fontId="38" fillId="0" borderId="12" xfId="0" applyFont="1" applyBorder="1" applyAlignment="1">
      <alignment horizontal="left" vertical="center"/>
    </xf>
    <xf numFmtId="0" fontId="23" fillId="0" borderId="0" xfId="0" applyFont="1" applyAlignment="1">
      <alignment horizontal="left" vertical="center" wrapText="1" indent="1"/>
    </xf>
    <xf numFmtId="0" fontId="23" fillId="0" borderId="12" xfId="0" applyFont="1" applyBorder="1" applyAlignment="1">
      <alignment horizontal="left" vertical="center" wrapText="1" indent="1"/>
    </xf>
    <xf numFmtId="0" fontId="7" fillId="0" borderId="0" xfId="0" applyFont="1" applyAlignment="1">
      <alignment horizontal="left" vertical="top" wrapText="1"/>
    </xf>
    <xf numFmtId="0" fontId="7" fillId="0" borderId="0" xfId="152" applyFont="1" applyAlignment="1">
      <alignment horizontal="left" vertical="top" wrapText="1"/>
    </xf>
    <xf numFmtId="0" fontId="23" fillId="0" borderId="0" xfId="152" applyAlignment="1">
      <alignment horizontal="left" vertical="top" wrapText="1"/>
    </xf>
    <xf numFmtId="0" fontId="58" fillId="12" borderId="21" xfId="0" applyFont="1" applyFill="1" applyBorder="1" applyAlignment="1">
      <alignment horizontal="center"/>
    </xf>
    <xf numFmtId="0" fontId="58" fillId="12" borderId="20" xfId="0" applyFont="1" applyFill="1" applyBorder="1" applyAlignment="1">
      <alignment horizontal="center"/>
    </xf>
    <xf numFmtId="0" fontId="58" fillId="12" borderId="23" xfId="0" applyFont="1" applyFill="1" applyBorder="1" applyAlignment="1">
      <alignment horizontal="center"/>
    </xf>
    <xf numFmtId="0" fontId="43" fillId="0" borderId="21" xfId="0" applyFont="1" applyBorder="1" applyAlignment="1">
      <alignment horizontal="center"/>
    </xf>
    <xf numFmtId="0" fontId="43" fillId="0" borderId="20" xfId="0" applyFont="1" applyBorder="1" applyAlignment="1">
      <alignment horizontal="center"/>
    </xf>
    <xf numFmtId="0" fontId="43" fillId="0" borderId="23" xfId="0" applyFont="1" applyBorder="1" applyAlignment="1">
      <alignment horizontal="center"/>
    </xf>
    <xf numFmtId="0" fontId="1" fillId="0" borderId="0" xfId="0" applyFont="1" applyAlignment="1">
      <alignment horizontal="center"/>
    </xf>
    <xf numFmtId="0" fontId="0" fillId="0" borderId="0" xfId="0" applyAlignment="1"/>
    <xf numFmtId="0" fontId="6" fillId="0" borderId="0" xfId="0" applyFont="1" applyAlignment="1">
      <alignment horizontal="center"/>
    </xf>
    <xf numFmtId="0" fontId="13" fillId="0" borderId="0" xfId="0" applyFont="1" applyAlignment="1">
      <alignment horizontal="center"/>
    </xf>
    <xf numFmtId="0" fontId="0" fillId="0" borderId="0" xfId="0" applyFont="1" applyAlignment="1"/>
    <xf numFmtId="0" fontId="23" fillId="0" borderId="0" xfId="159" applyFont="1" applyAlignment="1">
      <alignment horizontal="left" vertical="top" wrapText="1"/>
    </xf>
    <xf numFmtId="0" fontId="44" fillId="0" borderId="0" xfId="0" applyFont="1" applyAlignment="1"/>
    <xf numFmtId="0" fontId="7" fillId="7" borderId="0" xfId="0" applyFont="1" applyFill="1" applyAlignment="1">
      <alignment horizontal="left" vertical="top" wrapText="1"/>
    </xf>
    <xf numFmtId="0" fontId="23" fillId="7" borderId="1" xfId="0" applyFont="1" applyFill="1" applyBorder="1" applyAlignment="1">
      <alignment horizontal="left" vertical="center" wrapText="1"/>
    </xf>
    <xf numFmtId="0" fontId="2" fillId="3" borderId="2" xfId="0" applyFont="1" applyFill="1" applyBorder="1" applyAlignment="1">
      <alignment horizontal="center"/>
    </xf>
    <xf numFmtId="0" fontId="2" fillId="3" borderId="4" xfId="0" applyFont="1" applyFill="1" applyBorder="1" applyAlignment="1">
      <alignment horizontal="center"/>
    </xf>
    <xf numFmtId="0" fontId="2" fillId="3" borderId="3" xfId="0" applyFont="1" applyFill="1" applyBorder="1" applyAlignment="1">
      <alignment horizontal="center"/>
    </xf>
    <xf numFmtId="0" fontId="10" fillId="3" borderId="2" xfId="0" applyFont="1" applyFill="1" applyBorder="1" applyAlignment="1">
      <alignment horizontal="center"/>
    </xf>
    <xf numFmtId="0" fontId="10" fillId="3" borderId="4" xfId="0" applyFont="1" applyFill="1" applyBorder="1" applyAlignment="1">
      <alignment horizontal="center"/>
    </xf>
    <xf numFmtId="0" fontId="10" fillId="3" borderId="3" xfId="0" applyFont="1" applyFill="1" applyBorder="1" applyAlignment="1">
      <alignment horizontal="center"/>
    </xf>
    <xf numFmtId="164" fontId="8" fillId="0" borderId="7" xfId="1" applyNumberFormat="1" applyFont="1" applyFill="1" applyBorder="1" applyAlignment="1">
      <alignment horizontal="center"/>
    </xf>
    <xf numFmtId="164" fontId="7" fillId="0" borderId="1" xfId="1" applyNumberFormat="1" applyFont="1" applyFill="1" applyBorder="1" applyAlignment="1">
      <alignment horizontal="center"/>
    </xf>
    <xf numFmtId="164" fontId="8" fillId="0" borderId="1" xfId="1" applyNumberFormat="1" applyFont="1" applyFill="1" applyBorder="1" applyAlignment="1">
      <alignment horizontal="center"/>
    </xf>
    <xf numFmtId="0" fontId="2" fillId="3" borderId="4" xfId="0" applyFont="1" applyFill="1" applyBorder="1" applyAlignment="1">
      <alignment horizontal="center" wrapText="1"/>
    </xf>
    <xf numFmtId="0" fontId="3" fillId="3" borderId="4" xfId="0" applyFont="1" applyFill="1" applyBorder="1" applyAlignment="1">
      <alignment horizontal="center" wrapText="1"/>
    </xf>
    <xf numFmtId="0" fontId="3" fillId="3" borderId="3" xfId="0" applyFont="1" applyFill="1" applyBorder="1" applyAlignment="1">
      <alignment horizontal="center" wrapText="1"/>
    </xf>
    <xf numFmtId="0" fontId="8" fillId="0" borderId="1" xfId="0" applyFont="1" applyFill="1" applyBorder="1" applyAlignment="1">
      <alignment horizontal="center" wrapText="1"/>
    </xf>
    <xf numFmtId="0" fontId="7" fillId="0" borderId="1" xfId="0" applyFont="1" applyFill="1" applyBorder="1" applyAlignment="1">
      <alignment horizontal="center" wrapText="1"/>
    </xf>
    <xf numFmtId="0" fontId="7" fillId="0" borderId="8" xfId="0" applyFont="1" applyFill="1" applyBorder="1" applyAlignment="1">
      <alignment horizontal="center" wrapText="1"/>
    </xf>
    <xf numFmtId="0" fontId="23" fillId="0" borderId="4" xfId="0" applyFont="1" applyBorder="1" applyAlignment="1">
      <alignment wrapText="1"/>
    </xf>
    <xf numFmtId="0" fontId="23" fillId="0" borderId="3" xfId="0" applyFont="1" applyBorder="1" applyAlignment="1">
      <alignment wrapText="1"/>
    </xf>
    <xf numFmtId="0" fontId="7" fillId="0" borderId="0" xfId="0" applyFont="1" applyAlignment="1">
      <alignment wrapText="1"/>
    </xf>
    <xf numFmtId="0" fontId="37" fillId="0" borderId="0" xfId="0" applyFont="1" applyAlignment="1">
      <alignment wrapText="1"/>
    </xf>
    <xf numFmtId="0" fontId="37" fillId="0" borderId="6" xfId="0" applyFont="1" applyBorder="1" applyAlignment="1">
      <alignment wrapText="1"/>
    </xf>
    <xf numFmtId="0" fontId="10" fillId="4" borderId="4" xfId="0" applyFont="1" applyFill="1" applyBorder="1" applyAlignment="1">
      <alignment horizontal="center"/>
    </xf>
    <xf numFmtId="0" fontId="10" fillId="4" borderId="3" xfId="0" applyFont="1" applyFill="1" applyBorder="1" applyAlignment="1">
      <alignment horizontal="center"/>
    </xf>
    <xf numFmtId="0" fontId="23" fillId="7" borderId="0" xfId="0" applyFont="1" applyFill="1" applyAlignment="1">
      <alignment horizontal="left" vertical="top" wrapText="1"/>
    </xf>
    <xf numFmtId="0" fontId="23" fillId="7" borderId="0" xfId="0" applyFont="1" applyFill="1" applyAlignment="1">
      <alignment horizontal="left" vertical="center" wrapText="1"/>
    </xf>
    <xf numFmtId="0" fontId="7" fillId="0" borderId="4" xfId="0" applyFont="1" applyBorder="1" applyAlignment="1">
      <alignment horizontal="center" wrapText="1"/>
    </xf>
    <xf numFmtId="0" fontId="7" fillId="0" borderId="3" xfId="0" applyFont="1" applyBorder="1" applyAlignment="1">
      <alignment horizontal="center" wrapText="1"/>
    </xf>
    <xf numFmtId="164" fontId="8" fillId="0" borderId="5" xfId="1" applyNumberFormat="1" applyFont="1" applyFill="1" applyBorder="1" applyAlignment="1">
      <alignment horizontal="center"/>
    </xf>
    <xf numFmtId="164" fontId="7" fillId="0" borderId="0" xfId="1" applyNumberFormat="1" applyFont="1" applyFill="1" applyBorder="1" applyAlignment="1">
      <alignment horizontal="center"/>
    </xf>
    <xf numFmtId="164" fontId="8" fillId="0" borderId="0" xfId="1" applyNumberFormat="1" applyFont="1" applyFill="1" applyBorder="1" applyAlignment="1">
      <alignment horizontal="center"/>
    </xf>
    <xf numFmtId="0" fontId="8" fillId="0" borderId="1" xfId="0" applyFont="1" applyBorder="1" applyAlignment="1">
      <alignment horizontal="center" wrapText="1"/>
    </xf>
    <xf numFmtId="0" fontId="7" fillId="0" borderId="1" xfId="0" applyFont="1" applyBorder="1" applyAlignment="1">
      <alignment horizontal="center" wrapText="1"/>
    </xf>
    <xf numFmtId="0" fontId="7" fillId="0" borderId="8" xfId="0" applyFont="1" applyBorder="1" applyAlignment="1">
      <alignment horizontal="center" wrapText="1"/>
    </xf>
    <xf numFmtId="0" fontId="23" fillId="0" borderId="4" xfId="0" applyFont="1" applyBorder="1" applyAlignment="1">
      <alignment horizontal="center"/>
    </xf>
    <xf numFmtId="0" fontId="8" fillId="0" borderId="0" xfId="0" applyFont="1" applyFill="1" applyBorder="1" applyAlignment="1">
      <alignment horizontal="center" wrapText="1"/>
    </xf>
    <xf numFmtId="0" fontId="8" fillId="0" borderId="6" xfId="0" applyFont="1" applyFill="1" applyBorder="1" applyAlignment="1">
      <alignment horizontal="center" wrapText="1"/>
    </xf>
    <xf numFmtId="0" fontId="10" fillId="4" borderId="2" xfId="0" applyFont="1" applyFill="1" applyBorder="1" applyAlignment="1">
      <alignment horizontal="center"/>
    </xf>
    <xf numFmtId="0" fontId="23" fillId="0" borderId="0" xfId="0" applyFont="1" applyFill="1" applyAlignment="1">
      <alignment horizontal="center" vertical="center" wrapText="1"/>
    </xf>
    <xf numFmtId="0" fontId="23" fillId="0" borderId="6" xfId="0" applyFont="1" applyFill="1" applyBorder="1" applyAlignment="1">
      <alignment horizontal="center" vertical="center" wrapText="1"/>
    </xf>
    <xf numFmtId="0" fontId="7" fillId="0" borderId="0" xfId="31" applyFont="1" applyFill="1" applyAlignment="1">
      <alignment horizontal="left" vertical="top" wrapText="1"/>
    </xf>
    <xf numFmtId="0" fontId="11" fillId="4" borderId="2" xfId="0" applyFont="1" applyFill="1" applyBorder="1" applyAlignment="1">
      <alignment horizontal="left"/>
    </xf>
    <xf numFmtId="0" fontId="11" fillId="4" borderId="4" xfId="0" applyFont="1" applyFill="1" applyBorder="1" applyAlignment="1">
      <alignment horizontal="left"/>
    </xf>
    <xf numFmtId="0" fontId="7" fillId="0" borderId="0" xfId="0" applyFont="1" applyFill="1" applyBorder="1" applyAlignment="1">
      <alignment horizontal="center" wrapText="1"/>
    </xf>
    <xf numFmtId="0" fontId="7" fillId="0" borderId="6" xfId="0" applyFont="1" applyFill="1" applyBorder="1" applyAlignment="1">
      <alignment horizontal="center" wrapText="1"/>
    </xf>
    <xf numFmtId="0" fontId="2" fillId="3" borderId="3" xfId="0" applyFont="1" applyFill="1" applyBorder="1" applyAlignment="1">
      <alignment horizontal="center" wrapText="1"/>
    </xf>
    <xf numFmtId="0" fontId="7" fillId="0" borderId="0" xfId="0" applyFont="1" applyAlignment="1">
      <alignment horizontal="center" wrapText="1"/>
    </xf>
    <xf numFmtId="0" fontId="7" fillId="0" borderId="6" xfId="0" applyFont="1" applyBorder="1" applyAlignment="1">
      <alignment horizontal="center" wrapText="1"/>
    </xf>
    <xf numFmtId="0" fontId="7" fillId="2" borderId="1" xfId="0" applyFont="1" applyFill="1" applyBorder="1" applyAlignment="1">
      <alignment horizontal="center" wrapText="1"/>
    </xf>
    <xf numFmtId="0" fontId="7" fillId="2" borderId="8" xfId="0" applyFont="1" applyFill="1" applyBorder="1" applyAlignment="1">
      <alignment horizontal="center" wrapText="1"/>
    </xf>
    <xf numFmtId="164" fontId="7" fillId="0" borderId="1" xfId="1" applyNumberFormat="1" applyFont="1" applyFill="1" applyBorder="1" applyAlignment="1">
      <alignment horizontal="center" wrapText="1"/>
    </xf>
    <xf numFmtId="164" fontId="7" fillId="0" borderId="8" xfId="1" applyNumberFormat="1" applyFont="1" applyFill="1" applyBorder="1" applyAlignment="1">
      <alignment horizontal="center" wrapText="1"/>
    </xf>
    <xf numFmtId="0" fontId="7" fillId="0" borderId="1" xfId="0" applyFont="1" applyFill="1" applyBorder="1" applyAlignment="1">
      <alignment horizontal="left" wrapText="1"/>
    </xf>
    <xf numFmtId="0" fontId="7" fillId="0" borderId="8" xfId="0" applyFont="1" applyFill="1" applyBorder="1" applyAlignment="1">
      <alignment horizontal="left" wrapText="1"/>
    </xf>
    <xf numFmtId="9" fontId="7" fillId="0" borderId="5" xfId="2" applyFont="1" applyBorder="1" applyAlignment="1">
      <alignment horizontal="left" wrapText="1" indent="1"/>
    </xf>
    <xf numFmtId="9" fontId="7" fillId="0" borderId="0" xfId="2" applyFont="1" applyAlignment="1">
      <alignment horizontal="left" wrapText="1" indent="1"/>
    </xf>
    <xf numFmtId="9" fontId="7" fillId="0" borderId="6" xfId="2" applyFont="1" applyBorder="1" applyAlignment="1">
      <alignment horizontal="left" wrapText="1" indent="1"/>
    </xf>
    <xf numFmtId="2" fontId="8" fillId="0" borderId="5" xfId="0" applyNumberFormat="1" applyFont="1" applyFill="1" applyBorder="1" applyAlignment="1">
      <alignment horizontal="center"/>
    </xf>
    <xf numFmtId="2" fontId="7" fillId="0" borderId="0" xfId="0" applyNumberFormat="1" applyFont="1" applyFill="1" applyBorder="1" applyAlignment="1">
      <alignment horizontal="center"/>
    </xf>
    <xf numFmtId="2" fontId="8" fillId="0" borderId="0" xfId="0" applyNumberFormat="1" applyFont="1" applyFill="1" applyBorder="1" applyAlignment="1">
      <alignment horizontal="center"/>
    </xf>
    <xf numFmtId="0" fontId="7" fillId="0" borderId="0" xfId="0" applyFont="1" applyFill="1" applyBorder="1" applyAlignment="1">
      <alignment horizontal="center"/>
    </xf>
    <xf numFmtId="0" fontId="2" fillId="0" borderId="0" xfId="0" applyFont="1" applyFill="1" applyBorder="1" applyAlignment="1">
      <alignment horizontal="center" wrapText="1"/>
    </xf>
    <xf numFmtId="3" fontId="7" fillId="0" borderId="0" xfId="0" applyNumberFormat="1" applyFont="1" applyBorder="1" applyAlignment="1">
      <alignment horizontal="left" wrapText="1"/>
    </xf>
    <xf numFmtId="0" fontId="23" fillId="0" borderId="0" xfId="0" applyFont="1" applyBorder="1" applyAlignment="1">
      <alignment wrapText="1"/>
    </xf>
    <xf numFmtId="0" fontId="23" fillId="0" borderId="6" xfId="0" applyFont="1" applyBorder="1" applyAlignment="1">
      <alignment wrapText="1"/>
    </xf>
    <xf numFmtId="3" fontId="7" fillId="0" borderId="1" xfId="0" applyNumberFormat="1" applyFont="1" applyBorder="1" applyAlignment="1">
      <alignment horizontal="left" wrapText="1"/>
    </xf>
    <xf numFmtId="0" fontId="23" fillId="0" borderId="1" xfId="0" applyFont="1" applyBorder="1" applyAlignment="1">
      <alignment wrapText="1"/>
    </xf>
    <xf numFmtId="0" fontId="23" fillId="0" borderId="8" xfId="0" applyFont="1" applyBorder="1" applyAlignment="1">
      <alignment wrapText="1"/>
    </xf>
    <xf numFmtId="164" fontId="7" fillId="0" borderId="1" xfId="0" applyNumberFormat="1" applyFont="1" applyFill="1" applyBorder="1" applyAlignment="1">
      <alignment horizontal="center" wrapText="1"/>
    </xf>
    <xf numFmtId="0" fontId="1" fillId="0" borderId="0" xfId="20" applyFont="1" applyAlignment="1">
      <alignment horizontal="center"/>
    </xf>
    <xf numFmtId="0" fontId="30" fillId="0" borderId="0" xfId="20" applyFont="1" applyAlignment="1"/>
    <xf numFmtId="168" fontId="7" fillId="0" borderId="0" xfId="27" applyFont="1" applyFill="1" applyBorder="1" applyAlignment="1">
      <alignment horizontal="left"/>
    </xf>
    <xf numFmtId="168" fontId="7" fillId="0" borderId="0" xfId="35" applyFont="1" applyAlignment="1">
      <alignment horizontal="left" vertical="center" wrapText="1"/>
    </xf>
    <xf numFmtId="168" fontId="7" fillId="0" borderId="0" xfId="27" applyFont="1" applyFill="1" applyBorder="1" applyAlignment="1">
      <alignment horizontal="left" vertical="top" wrapText="1"/>
    </xf>
    <xf numFmtId="168" fontId="7" fillId="0" borderId="0" xfId="27" applyFont="1" applyFill="1" applyBorder="1" applyAlignment="1">
      <alignment horizontal="left" wrapText="1"/>
    </xf>
    <xf numFmtId="168" fontId="7" fillId="0" borderId="0" xfId="27" applyFont="1" applyAlignment="1">
      <alignment horizontal="left" vertical="top" wrapText="1"/>
    </xf>
    <xf numFmtId="168" fontId="7" fillId="0" borderId="28" xfId="35" applyFont="1" applyFill="1" applyBorder="1" applyAlignment="1">
      <alignment horizontal="center"/>
    </xf>
    <xf numFmtId="168" fontId="7" fillId="0" borderId="29" xfId="35" applyFont="1" applyFill="1" applyBorder="1" applyAlignment="1">
      <alignment horizontal="center"/>
    </xf>
    <xf numFmtId="168" fontId="7" fillId="0" borderId="31" xfId="35" applyFont="1" applyFill="1" applyBorder="1" applyAlignment="1">
      <alignment horizontal="center"/>
    </xf>
    <xf numFmtId="168" fontId="7" fillId="0" borderId="25" xfId="35" applyFont="1" applyFill="1" applyBorder="1" applyAlignment="1">
      <alignment horizontal="center"/>
    </xf>
    <xf numFmtId="168" fontId="8" fillId="0" borderId="28" xfId="27" applyFont="1" applyBorder="1" applyAlignment="1">
      <alignment horizontal="center"/>
    </xf>
    <xf numFmtId="168" fontId="8" fillId="0" borderId="31" xfId="27" applyFont="1" applyBorder="1" applyAlignment="1">
      <alignment horizontal="center"/>
    </xf>
    <xf numFmtId="168" fontId="8" fillId="0" borderId="32" xfId="27" applyFont="1" applyBorder="1" applyAlignment="1">
      <alignment horizontal="center" wrapText="1"/>
    </xf>
    <xf numFmtId="168" fontId="8" fillId="0" borderId="24" xfId="27" applyFont="1" applyBorder="1" applyAlignment="1">
      <alignment horizontal="center" wrapText="1"/>
    </xf>
    <xf numFmtId="168" fontId="7" fillId="0" borderId="0" xfId="35" applyFont="1" applyAlignment="1">
      <alignment horizontal="left" vertical="top" wrapText="1"/>
    </xf>
    <xf numFmtId="0" fontId="85" fillId="0" borderId="5" xfId="7" applyFont="1" applyBorder="1" applyAlignment="1">
      <alignment horizontal="left" wrapText="1"/>
    </xf>
    <xf numFmtId="0" fontId="85" fillId="0" borderId="6" xfId="7" applyFont="1" applyBorder="1" applyAlignment="1">
      <alignment horizontal="left" wrapText="1"/>
    </xf>
    <xf numFmtId="0" fontId="2" fillId="0" borderId="1" xfId="166" applyFont="1" applyBorder="1" applyAlignment="1">
      <alignment wrapText="1"/>
    </xf>
    <xf numFmtId="0" fontId="7" fillId="0" borderId="1" xfId="166" applyBorder="1" applyAlignment="1">
      <alignment wrapText="1"/>
    </xf>
    <xf numFmtId="0" fontId="84" fillId="0" borderId="2" xfId="166" applyFont="1" applyBorder="1" applyAlignment="1">
      <alignment horizontal="center"/>
    </xf>
    <xf numFmtId="0" fontId="7" fillId="0" borderId="4" xfId="166" applyBorder="1" applyAlignment="1">
      <alignment horizontal="center"/>
    </xf>
    <xf numFmtId="0" fontId="7" fillId="0" borderId="3" xfId="166" applyBorder="1" applyAlignment="1">
      <alignment horizontal="center"/>
    </xf>
    <xf numFmtId="0" fontId="84" fillId="0" borderId="4" xfId="166" applyFont="1" applyBorder="1" applyAlignment="1">
      <alignment horizontal="center"/>
    </xf>
    <xf numFmtId="0" fontId="84" fillId="0" borderId="3" xfId="166" applyFont="1" applyBorder="1" applyAlignment="1">
      <alignment horizontal="center"/>
    </xf>
    <xf numFmtId="0" fontId="84" fillId="0" borderId="2" xfId="0" applyFont="1" applyBorder="1" applyAlignment="1">
      <alignment horizontal="center"/>
    </xf>
    <xf numFmtId="0" fontId="84" fillId="0" borderId="4" xfId="0" applyFont="1" applyBorder="1" applyAlignment="1">
      <alignment horizontal="center"/>
    </xf>
    <xf numFmtId="0" fontId="84" fillId="0" borderId="3" xfId="0" applyFont="1" applyBorder="1" applyAlignment="1">
      <alignment horizontal="center"/>
    </xf>
    <xf numFmtId="0" fontId="0" fillId="0" borderId="0" xfId="0" applyFont="1" applyAlignment="1">
      <alignment horizontal="center"/>
    </xf>
    <xf numFmtId="0" fontId="8" fillId="8" borderId="21" xfId="26" applyFont="1" applyFill="1" applyBorder="1" applyAlignment="1">
      <alignment horizontal="center"/>
    </xf>
    <xf numFmtId="0" fontId="8" fillId="8" borderId="20" xfId="26" applyFont="1" applyFill="1" applyBorder="1" applyAlignment="1">
      <alignment horizontal="center"/>
    </xf>
    <xf numFmtId="0" fontId="8" fillId="8" borderId="23" xfId="26" applyFont="1" applyFill="1" applyBorder="1" applyAlignment="1">
      <alignment horizontal="center"/>
    </xf>
    <xf numFmtId="168" fontId="8" fillId="8" borderId="21" xfId="56" applyFont="1" applyFill="1" applyBorder="1" applyAlignment="1">
      <alignment horizontal="center"/>
    </xf>
    <xf numFmtId="0" fontId="23" fillId="0" borderId="20" xfId="0" applyFont="1" applyBorder="1" applyAlignment="1">
      <alignment horizontal="center"/>
    </xf>
    <xf numFmtId="168" fontId="8" fillId="0" borderId="0" xfId="25" applyFont="1" applyFill="1" applyAlignment="1">
      <alignment horizontal="center"/>
    </xf>
    <xf numFmtId="168" fontId="7" fillId="0" borderId="0" xfId="25" applyFont="1" applyAlignment="1">
      <alignment horizontal="left" vertical="center" wrapText="1"/>
    </xf>
    <xf numFmtId="0" fontId="23" fillId="0" borderId="23" xfId="0" applyFont="1" applyBorder="1" applyAlignment="1"/>
    <xf numFmtId="0" fontId="23" fillId="0" borderId="23" xfId="0" applyFont="1" applyBorder="1" applyAlignment="1">
      <alignment horizontal="center"/>
    </xf>
    <xf numFmtId="0" fontId="8" fillId="8" borderId="14" xfId="26" applyFont="1" applyFill="1" applyBorder="1" applyAlignment="1">
      <alignment horizontal="center"/>
    </xf>
    <xf numFmtId="0" fontId="37" fillId="0" borderId="15" xfId="0" applyFont="1" applyBorder="1" applyAlignment="1">
      <alignment horizontal="center"/>
    </xf>
    <xf numFmtId="0" fontId="37" fillId="0" borderId="16" xfId="0" applyFont="1" applyBorder="1" applyAlignment="1"/>
    <xf numFmtId="0" fontId="8" fillId="8" borderId="15" xfId="26" applyFont="1" applyFill="1" applyBorder="1" applyAlignment="1">
      <alignment horizontal="center"/>
    </xf>
    <xf numFmtId="0" fontId="8" fillId="8" borderId="16" xfId="26" applyFont="1" applyFill="1" applyBorder="1" applyAlignment="1">
      <alignment horizontal="center"/>
    </xf>
    <xf numFmtId="0" fontId="8" fillId="0" borderId="14" xfId="26" applyFont="1" applyFill="1" applyBorder="1" applyAlignment="1">
      <alignment horizontal="center"/>
    </xf>
    <xf numFmtId="0" fontId="8" fillId="0" borderId="15" xfId="26" applyFont="1" applyFill="1" applyBorder="1" applyAlignment="1">
      <alignment horizontal="center"/>
    </xf>
    <xf numFmtId="0" fontId="80" fillId="0" borderId="15" xfId="0" applyFont="1" applyFill="1" applyBorder="1" applyAlignment="1"/>
    <xf numFmtId="0" fontId="80" fillId="0" borderId="16" xfId="0" applyFont="1" applyFill="1" applyBorder="1" applyAlignment="1"/>
    <xf numFmtId="0" fontId="1" fillId="0" borderId="0" xfId="5" applyFont="1" applyFill="1" applyAlignment="1">
      <alignment horizontal="center"/>
    </xf>
    <xf numFmtId="168" fontId="6" fillId="0" borderId="0" xfId="35" applyFont="1" applyFill="1" applyAlignment="1">
      <alignment horizontal="center"/>
    </xf>
    <xf numFmtId="0" fontId="8" fillId="0" borderId="0" xfId="5" applyFont="1" applyFill="1" applyAlignment="1">
      <alignment horizontal="center"/>
    </xf>
    <xf numFmtId="168" fontId="21" fillId="0" borderId="0" xfId="35" applyFont="1" applyFill="1" applyAlignment="1">
      <alignment horizontal="center"/>
    </xf>
    <xf numFmtId="0" fontId="1" fillId="0" borderId="0" xfId="5" applyFont="1" applyAlignment="1">
      <alignment horizontal="center"/>
    </xf>
    <xf numFmtId="0" fontId="77" fillId="0" borderId="0" xfId="5" applyFont="1" applyAlignment="1">
      <alignment horizontal="center"/>
    </xf>
  </cellXfs>
  <cellStyles count="167">
    <cellStyle name="Comma" xfId="48" builtinId="3"/>
    <cellStyle name="Comma [0] 3 2" xfId="40" xr:uid="{EC5EA9AE-B745-47C8-AFE6-56FBEE149A5C}"/>
    <cellStyle name="Comma [0] 3 2 2" xfId="43" xr:uid="{36FED332-A54D-4C01-AB73-D6D936DA350F}"/>
    <cellStyle name="Comma 10 10 2" xfId="157" xr:uid="{872D9DD5-D62D-4115-AB0C-CE045DF114CC}"/>
    <cellStyle name="Comma 10 11" xfId="8" xr:uid="{00000000-0005-0000-0000-000000000000}"/>
    <cellStyle name="Comma 11 5" xfId="18" xr:uid="{00000000-0005-0000-0000-000001000000}"/>
    <cellStyle name="Comma 12 3" xfId="37" xr:uid="{793204FC-3948-4602-94EC-98AD7FF36119}"/>
    <cellStyle name="Comma 12 3 3" xfId="45" xr:uid="{08107E8A-72FB-4847-8156-800256E9A81A}"/>
    <cellStyle name="Comma 13" xfId="143" xr:uid="{93391D93-C156-44D1-8940-46A6DABCF3C8}"/>
    <cellStyle name="Comma 13 2" xfId="39" xr:uid="{5CEED328-A282-48CB-8341-E0C6B014E7B0}"/>
    <cellStyle name="Comma 2" xfId="9" xr:uid="{00000000-0005-0000-0000-000002000000}"/>
    <cellStyle name="Comma 2 10" xfId="11" xr:uid="{00000000-0005-0000-0000-000003000000}"/>
    <cellStyle name="Comma 202" xfId="68" xr:uid="{3A4AACEB-BD8C-4DDE-BDDF-B85B03D58B55}"/>
    <cellStyle name="Comma 204 2" xfId="66" xr:uid="{4C192BCA-A7DB-4F43-A404-AE981DDBFC69}"/>
    <cellStyle name="Comma 23" xfId="16" xr:uid="{00000000-0005-0000-0000-000004000000}"/>
    <cellStyle name="Comma 250" xfId="24" xr:uid="{00000000-0005-0000-0000-000005000000}"/>
    <cellStyle name="Comma 3" xfId="151" xr:uid="{90CEACF5-94F4-4ECF-9781-6DF475E855B4}"/>
    <cellStyle name="Comma 3 2 2 2" xfId="158" xr:uid="{255958DD-1819-40F7-98BF-71C34A7E5E47}"/>
    <cellStyle name="Comma 4" xfId="1" xr:uid="{00000000-0005-0000-0000-000006000000}"/>
    <cellStyle name="Comma 4 2 2" xfId="4" xr:uid="{00000000-0005-0000-0000-000007000000}"/>
    <cellStyle name="Comma 5" xfId="160" xr:uid="{4EB48853-1259-4812-BEAB-0A644C019CFD}"/>
    <cellStyle name="Comma 94" xfId="91" xr:uid="{31F9AFAC-5C0D-43D5-BA41-0B1249F04827}"/>
    <cellStyle name="Currency" xfId="46" builtinId="4"/>
    <cellStyle name="Currency 102 2" xfId="64" xr:uid="{B2027717-BECC-4B82-B03D-AE282B997F39}"/>
    <cellStyle name="Currency 114" xfId="22" xr:uid="{00000000-0005-0000-0000-000008000000}"/>
    <cellStyle name="Currency 115 2" xfId="59" xr:uid="{248496BE-8401-41B1-97C1-33F262328C1D}"/>
    <cellStyle name="Currency 2" xfId="10" xr:uid="{00000000-0005-0000-0000-000009000000}"/>
    <cellStyle name="Currency 2 10" xfId="60" xr:uid="{B8E7765C-F23D-40BB-AEAE-1418B11CDBC9}"/>
    <cellStyle name="Currency 3" xfId="6" xr:uid="{00000000-0005-0000-0000-00000A000000}"/>
    <cellStyle name="Currency 3 2" xfId="156" xr:uid="{D5AAA10A-972D-442A-83E2-4358336805D5}"/>
    <cellStyle name="Normal" xfId="0" builtinId="0"/>
    <cellStyle name="Normal - Style1 5" xfId="62" xr:uid="{B4A35AC0-40A5-4B53-92FB-8EF9644159A7}"/>
    <cellStyle name="Normal 10" xfId="159" xr:uid="{39C65F8D-F86F-4884-A69D-244F1120EBE7}"/>
    <cellStyle name="Normal 10 2" xfId="14" xr:uid="{00000000-0005-0000-0000-00000C000000}"/>
    <cellStyle name="Normal 10 2 2" xfId="17" xr:uid="{00000000-0005-0000-0000-00000D000000}"/>
    <cellStyle name="Normal 10 2 2 2 2 2 2" xfId="148" xr:uid="{64FC8B2C-8BA9-4388-94BF-7ED4AB14C17C}"/>
    <cellStyle name="Normal 10 3" xfId="35" xr:uid="{7EE115DD-BC38-4A41-A835-2AD5997A445A}"/>
    <cellStyle name="Normal 10 3 7" xfId="58" xr:uid="{8946D956-3B3F-4C11-AFA5-77B0D2298F3B}"/>
    <cellStyle name="Normal 11" xfId="154" xr:uid="{7BDDC2A8-6AA1-458E-A8E5-41AE8AB44F53}"/>
    <cellStyle name="Normal 12 2" xfId="34" xr:uid="{B1EA86CD-76E8-421C-8A01-BA953F82EBAC}"/>
    <cellStyle name="Normal 12 2 2 2" xfId="44" xr:uid="{A13903E3-6D80-4FD0-AB69-10F6BB18A7DC}"/>
    <cellStyle name="Normal 12 2 3" xfId="42" xr:uid="{3F66D6ED-5287-4072-AC52-B4E08CD80373}"/>
    <cellStyle name="Normal 13 2" xfId="38" xr:uid="{6EBB980F-74AF-4023-9F9F-9BF1F5EC05C9}"/>
    <cellStyle name="Normal 150 2" xfId="63" xr:uid="{A74945D3-B01D-49BA-988C-8485FB78EA18}"/>
    <cellStyle name="Normal 151 2" xfId="61" xr:uid="{9D80449F-4C35-486C-9B2A-35E59CB0C760}"/>
    <cellStyle name="Normal 154" xfId="49" xr:uid="{9B612339-0E2D-4D29-BD23-05CC0422BA07}"/>
    <cellStyle name="Normal 155" xfId="71" xr:uid="{390F1241-90F4-49F6-8F6C-2B6AB0838E2D}"/>
    <cellStyle name="Normal 157" xfId="74" xr:uid="{899FBCA5-625A-4AA8-B731-99115FF5D05D}"/>
    <cellStyle name="Normal 158" xfId="75" xr:uid="{12880B0A-FC40-4F05-9AEB-EFF13EF69132}"/>
    <cellStyle name="Normal 159" xfId="76" xr:uid="{27DD747B-411F-409D-8453-BCE830254AA9}"/>
    <cellStyle name="Normal 16 2" xfId="41" xr:uid="{D920D4DF-0ABE-43AB-9547-A69509A4DC36}"/>
    <cellStyle name="Normal 160" xfId="77" xr:uid="{CAB0A9B9-8108-4517-9F5F-95145B04B534}"/>
    <cellStyle name="Normal 161" xfId="78" xr:uid="{43AFCAFB-50F2-4B68-9B5A-441D2C556792}"/>
    <cellStyle name="Normal 173" xfId="73" xr:uid="{9CC58BCA-FAC5-42CC-8383-F42F76BBDB73}"/>
    <cellStyle name="Normal 2" xfId="5" xr:uid="{00000000-0005-0000-0000-00000E000000}"/>
    <cellStyle name="Normal 2 10" xfId="7" xr:uid="{00000000-0005-0000-0000-00000F000000}"/>
    <cellStyle name="Normal 2 10 2 2 2" xfId="144" xr:uid="{7060F6CD-1E22-4BE3-B8DF-6910592428C0}"/>
    <cellStyle name="Normal 2 2" xfId="55" xr:uid="{B08F26E5-48BE-4E7E-BFEE-6F0CFAFD4D8E}"/>
    <cellStyle name="Normal 216" xfId="92" xr:uid="{9F107082-F9AE-4C0B-8494-B7B880DB02FE}"/>
    <cellStyle name="Normal 218" xfId="67" xr:uid="{6D9A54FF-1202-4662-BBAB-03E0D6D8ADFB}"/>
    <cellStyle name="Normal 227" xfId="146" xr:uid="{8ABAE285-02EE-47D4-85A8-9A5FC4D7C841}"/>
    <cellStyle name="Normal 253" xfId="21" xr:uid="{00000000-0005-0000-0000-000010000000}"/>
    <cellStyle name="Normal 254" xfId="23" xr:uid="{00000000-0005-0000-0000-000011000000}"/>
    <cellStyle name="Normal 255" xfId="70" xr:uid="{14072940-B50F-4616-A634-7D19051FE473}"/>
    <cellStyle name="Normal 258" xfId="79" xr:uid="{3FE87C1C-30E6-4FA8-9CE5-8727E334092E}"/>
    <cellStyle name="Normal 259" xfId="80" xr:uid="{0A373C13-BA6A-4804-A34B-679780A15ED0}"/>
    <cellStyle name="Normal 260" xfId="81" xr:uid="{10F1F00F-3F2D-4AA5-B335-72282A580444}"/>
    <cellStyle name="Normal 261" xfId="82" xr:uid="{A13605FD-045E-4E59-8358-87A66942A29C}"/>
    <cellStyle name="Normal 262" xfId="83" xr:uid="{09C0D646-19AA-4F3F-B7F3-8466443868F6}"/>
    <cellStyle name="Normal 263" xfId="84" xr:uid="{01375633-9C12-4F19-9743-5812728FA639}"/>
    <cellStyle name="Normal 264" xfId="85" xr:uid="{93DFA91D-E425-4EA7-B74F-457387F8F982}"/>
    <cellStyle name="Normal 265" xfId="86" xr:uid="{B418CDD6-1965-48EB-B375-9711027D00A3}"/>
    <cellStyle name="Normal 266" xfId="87" xr:uid="{040EDF12-9CC1-4510-B791-81B31EF72532}"/>
    <cellStyle name="Normal 267" xfId="88" xr:uid="{6229370D-0D3D-4130-AE3C-0FED6DE8D352}"/>
    <cellStyle name="Normal 268" xfId="89" xr:uid="{31EC1CB6-8363-480E-8F47-83B25A2260E6}"/>
    <cellStyle name="Normal 269" xfId="90" xr:uid="{3C1FF2B1-8188-4C21-A3AD-B24667970E98}"/>
    <cellStyle name="Normal 270" xfId="94" xr:uid="{4674BE3A-1929-47D6-8202-444E0B8C4ED8}"/>
    <cellStyle name="Normal 272" xfId="95" xr:uid="{0251185D-FAE1-4BC9-811A-734C0FC51A37}"/>
    <cellStyle name="Normal 273" xfId="72" xr:uid="{9306007C-9FFB-473D-94E7-36F287FACBC0}"/>
    <cellStyle name="Normal 274" xfId="96" xr:uid="{62826214-A792-472C-BDAA-5EE78EA7181A}"/>
    <cellStyle name="Normal 275" xfId="97" xr:uid="{91312869-EC08-4742-8915-40C945846CAA}"/>
    <cellStyle name="Normal 276" xfId="98" xr:uid="{794849A4-40A7-43F3-B1A2-A7AD33E772DA}"/>
    <cellStyle name="Normal 277" xfId="99" xr:uid="{908A0A4D-B974-4D9E-97AB-53CC8095C046}"/>
    <cellStyle name="Normal 278" xfId="100" xr:uid="{FB7DE139-5411-4B7E-9E9D-FD8784E57852}"/>
    <cellStyle name="Normal 279" xfId="101" xr:uid="{236BF631-03D4-4A21-976A-564FC2BD0166}"/>
    <cellStyle name="Normal 280" xfId="102" xr:uid="{229DB3EE-ECDC-4F46-9F57-228341195044}"/>
    <cellStyle name="Normal 281" xfId="103" xr:uid="{F46FAFF1-94C5-4E5D-8AAB-89E389307965}"/>
    <cellStyle name="Normal 282" xfId="104" xr:uid="{57BD1F48-322C-435E-8802-8A02F11C3E79}"/>
    <cellStyle name="Normal 283" xfId="107" xr:uid="{616826B4-0D16-4404-8086-BA3D901B983C}"/>
    <cellStyle name="Normal 284" xfId="105" xr:uid="{216F5F47-276E-420F-B867-9CCE9B13F9D8}"/>
    <cellStyle name="Normal 285" xfId="106" xr:uid="{AFD8D45A-D5C7-4DD1-B879-67C296A9740C}"/>
    <cellStyle name="Normal 286" xfId="108" xr:uid="{04AA2DC1-2032-461B-8FA7-AB535F99E3B3}"/>
    <cellStyle name="Normal 291" xfId="109" xr:uid="{DEEAB593-2D83-4E79-ACF9-264CA16A475C}"/>
    <cellStyle name="Normal 292" xfId="110" xr:uid="{F08DDA87-DCCD-464F-9B50-EB3B2397B385}"/>
    <cellStyle name="Normal 293" xfId="112" xr:uid="{976E8FB2-7632-43EF-BAFD-64F5BD8B3F12}"/>
    <cellStyle name="Normal 294" xfId="113" xr:uid="{DADF31EB-EE3D-482F-B9BA-74CBCCFD6A87}"/>
    <cellStyle name="Normal 295" xfId="114" xr:uid="{95324DB3-E9FB-474A-8848-1AC8D1D34B12}"/>
    <cellStyle name="Normal 296" xfId="115" xr:uid="{729E9B7B-72B3-489F-98C1-20E4D0436547}"/>
    <cellStyle name="Normal 297" xfId="116" xr:uid="{A4D57C30-85F9-48B8-A892-5FCA5B56A17E}"/>
    <cellStyle name="Normal 298" xfId="118" xr:uid="{81E99399-8607-4120-A761-97048B23BAB1}"/>
    <cellStyle name="Normal 3" xfId="20" xr:uid="{00000000-0005-0000-0000-000012000000}"/>
    <cellStyle name="Normal 3 2" xfId="33" xr:uid="{99F8AE8C-05F2-490A-A25C-6008C9A4EA1B}"/>
    <cellStyle name="Normal 3 3" xfId="54" xr:uid="{A9628838-9A52-4CCC-A869-45E6B0DC1BAA}"/>
    <cellStyle name="Normal 3_Attach O, GG, Support -New Method 2-14-11" xfId="31" xr:uid="{A98F5369-1071-44F5-B789-FF6BABDA384D}"/>
    <cellStyle name="Normal 301" xfId="121" xr:uid="{32D8D07B-82DF-4A28-82A6-E58685CD6928}"/>
    <cellStyle name="Normal 302" xfId="117" xr:uid="{8B3DB0C9-5915-401F-92CA-EF94B1B9B584}"/>
    <cellStyle name="Normal 303" xfId="119" xr:uid="{84635B33-FE6C-4A30-9E77-AAC4D635B959}"/>
    <cellStyle name="Normal 304" xfId="120" xr:uid="{9E328DBD-AB3C-41ED-9A43-39D57D8DE382}"/>
    <cellStyle name="Normal 307" xfId="122" xr:uid="{F46299DD-AE97-4091-AC80-13BB3B54002D}"/>
    <cellStyle name="Normal 308" xfId="123" xr:uid="{E9F1F483-0856-4253-B03A-1B982BC4A617}"/>
    <cellStyle name="Normal 310" xfId="124" xr:uid="{080AE531-2674-4F18-9447-9E86FB15F246}"/>
    <cellStyle name="Normal 311" xfId="125" xr:uid="{9B1963BF-C6A9-4A69-BACE-FB358018EC6A}"/>
    <cellStyle name="Normal 312" xfId="126" xr:uid="{E6427BD9-E68D-497C-80B0-734546ED8C01}"/>
    <cellStyle name="Normal 313" xfId="127" xr:uid="{49329C41-069E-42A5-9EA7-0015A56B68C9}"/>
    <cellStyle name="Normal 314" xfId="128" xr:uid="{8B3A6F2C-FF29-4994-998E-54BD6B136B7F}"/>
    <cellStyle name="Normal 315" xfId="129" xr:uid="{EAD5F534-D7F5-4A33-A4CA-E3918BFB3FD1}"/>
    <cellStyle name="Normal 316" xfId="130" xr:uid="{DCB78C98-8D74-49D9-9C82-CBD30620BF98}"/>
    <cellStyle name="Normal 318" xfId="131" xr:uid="{2F283C00-AFCB-4758-867E-3FC125EC31F7}"/>
    <cellStyle name="Normal 319" xfId="132" xr:uid="{608D6B30-CB30-4BDD-BF98-6A4E01C84CE2}"/>
    <cellStyle name="Normal 322" xfId="133" xr:uid="{EBF88B40-87B2-474F-BF40-D948DB72CB3A}"/>
    <cellStyle name="Normal 323" xfId="134" xr:uid="{170BC3FC-342F-40EB-B22E-825049BB6BE4}"/>
    <cellStyle name="Normal 324" xfId="135" xr:uid="{604C0C84-ECE2-4150-80E5-1F286F4A598C}"/>
    <cellStyle name="Normal 325" xfId="136" xr:uid="{8F225383-70F0-428D-BD7D-EF8516E05291}"/>
    <cellStyle name="Normal 326" xfId="137" xr:uid="{4E8E114E-F856-4368-8249-92CF726557B5}"/>
    <cellStyle name="Normal 327" xfId="138" xr:uid="{8F28B5EF-A267-48A6-8FEC-1BEDE9E3E88C}"/>
    <cellStyle name="Normal 328" xfId="139" xr:uid="{009DA125-3F8C-4267-B832-0F2406EDD65A}"/>
    <cellStyle name="Normal 329" xfId="140" xr:uid="{E9B2805A-F3F8-47A5-AB63-210D9137369F}"/>
    <cellStyle name="Normal 330" xfId="141" xr:uid="{FA0BC58C-0DF1-4064-9ECF-4B7AF54B4405}"/>
    <cellStyle name="Normal 332" xfId="111" xr:uid="{19C67990-A026-4BCC-A7FD-FDD2E3EE3AA6}"/>
    <cellStyle name="Normal 4" xfId="25" xr:uid="{B697ADF7-9665-47A6-A433-57C5A4664A4C}"/>
    <cellStyle name="Normal 4 22 2" xfId="56" xr:uid="{F9CE5AA6-8F32-4710-BE7E-7C7AB769A92B}"/>
    <cellStyle name="Normal 5" xfId="30" xr:uid="{ABEF3B4C-7566-4705-A3E6-4EE55CD213A7}"/>
    <cellStyle name="Normal 5 10" xfId="57" xr:uid="{0A548DCF-D9FB-4463-8728-E09F8AEC0420}"/>
    <cellStyle name="Normal 5 60" xfId="152" xr:uid="{B016BD67-61A2-4FBD-9ECB-7C4C20EC1C71}"/>
    <cellStyle name="Normal 6" xfId="142" xr:uid="{D256F818-538F-4052-9CF8-E4428465FBAC}"/>
    <cellStyle name="Normal 7" xfId="27" xr:uid="{D5B5E0E3-DC2B-44D9-8A11-A6C8C1AD539A}"/>
    <cellStyle name="Normal 8" xfId="147" xr:uid="{56776621-D035-4D92-8F56-61856F74D484}"/>
    <cellStyle name="Normal 8 2" xfId="165" xr:uid="{4F4F2925-F396-4534-8892-77455857BE99}"/>
    <cellStyle name="Normal 8 3" xfId="163" xr:uid="{7FDDA34B-9AFF-4AC2-BBF5-7C4B3C7ACDAA}"/>
    <cellStyle name="Normal 8 4" xfId="161" xr:uid="{96B4363A-6A5C-4A0B-BA07-159E696FE8BE}"/>
    <cellStyle name="Normal 9" xfId="155" xr:uid="{880F2C80-EE04-4EAB-ACEC-B8A30062EA2F}"/>
    <cellStyle name="Normal 9 2" xfId="166" xr:uid="{22CB5E28-C213-4CD7-A616-02920DCB8EBE}"/>
    <cellStyle name="Normal 9 3" xfId="164" xr:uid="{44E175DF-4EF5-4957-B36E-EF6F550D0D04}"/>
    <cellStyle name="Normal 9 4" xfId="162" xr:uid="{2BE9EABA-DFF6-4503-8E28-ECAB2F7A0FB4}"/>
    <cellStyle name="Normal_1995 FCWS" xfId="13" xr:uid="{00000000-0005-0000-0000-000013000000}"/>
    <cellStyle name="Normal_21 Exh B" xfId="29" xr:uid="{E637EC89-4F75-46C0-8A30-734C3B82DD3C}"/>
    <cellStyle name="Normal_A" xfId="149" xr:uid="{8AE7C0E9-7D53-49DE-8C4E-839574C0B585}"/>
    <cellStyle name="Normal_ATC Projected 2008 Monthly Plant Balances for Attachment O 2 (2)" xfId="32" xr:uid="{5128B2CE-F3BA-485E-96A3-83A8E94DF1A1}"/>
    <cellStyle name="Normal_Attachment GG Example 8 26 09" xfId="51" xr:uid="{EEE6A2A1-B928-41C0-96E8-909E360409DE}"/>
    <cellStyle name="Normal_Attachment GG Template ER11-28 11-18-10" xfId="50" xr:uid="{585443FF-1015-471D-BADF-E86BA0A38E8A}"/>
    <cellStyle name="Normal_Attachment O Support - 2004 True-up" xfId="52" xr:uid="{D3CCB4BA-1A55-4757-BBF4-8EA6755AD0EA}"/>
    <cellStyle name="Normal_Attachment Os for 2002 True-up" xfId="28" xr:uid="{59FE44BD-152E-40FC-A9EF-F4260F38E47C}"/>
    <cellStyle name="Normal_FN1 Ratebase Draft SPP template (6-11-04) v2" xfId="19" xr:uid="{00000000-0005-0000-0000-000014000000}"/>
    <cellStyle name="Normal_interest calc Book1" xfId="53" xr:uid="{09A44AD0-5449-4A62-859C-2E66FEB484AA}"/>
    <cellStyle name="Normal_Red Line and Clean Copy 5-5-2010 populated attachment 9 and supplement (2)" xfId="150" xr:uid="{784F00CF-1F83-494E-ABA6-3995AD6C9434}"/>
    <cellStyle name="Normal_Schedule O Info for Mike" xfId="26" xr:uid="{D429D4BE-27AC-4EE5-B08E-4DF2596DF515}"/>
    <cellStyle name="Normal_TrAILCo attach 6 &amp; 7 and Appendix A" xfId="3" xr:uid="{00000000-0005-0000-0000-000015000000}"/>
    <cellStyle name="Percent" xfId="47" builtinId="5"/>
    <cellStyle name="Percent 10" xfId="145" xr:uid="{48A8448C-DDC7-474B-B1EE-49D4EC2AE1E4}"/>
    <cellStyle name="Percent 109" xfId="69" xr:uid="{9B409385-2AB3-4193-80CE-6A71A999EC08}"/>
    <cellStyle name="Percent 110 2" xfId="65" xr:uid="{BBBA8DF2-D622-4B90-AEF1-180A911E59CB}"/>
    <cellStyle name="Percent 2" xfId="12" xr:uid="{00000000-0005-0000-0000-000018000000}"/>
    <cellStyle name="Percent 2 10" xfId="153" xr:uid="{F0088B70-972B-4855-AED6-0FCB95D50778}"/>
    <cellStyle name="Percent 24" xfId="15" xr:uid="{00000000-0005-0000-0000-000019000000}"/>
    <cellStyle name="Percent 3 2" xfId="2" xr:uid="{00000000-0005-0000-0000-00001A000000}"/>
    <cellStyle name="Percent 38" xfId="93" xr:uid="{2E8E0232-E2B5-4A2E-BDF3-C7F154FDB518}"/>
    <cellStyle name="Percent 9 2 2" xfId="36" xr:uid="{58D62F26-1917-4D1A-AC3A-B686F12AA3DA}"/>
  </cellStyles>
  <dxfs count="0"/>
  <tableStyles count="0" defaultTableStyle="TableStyleMedium2" defaultPivotStyle="PivotStyleLight16"/>
  <colors>
    <mruColors>
      <color rgb="FFFFFF99"/>
      <color rgb="FFD9F052"/>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2.xml"/><Relationship Id="rId21" Type="http://schemas.openxmlformats.org/officeDocument/2006/relationships/worksheet" Target="worksheets/sheet21.xml"/><Relationship Id="rId42" Type="http://schemas.openxmlformats.org/officeDocument/2006/relationships/externalLink" Target="externalLinks/externalLink17.xml"/><Relationship Id="rId63" Type="http://schemas.openxmlformats.org/officeDocument/2006/relationships/externalLink" Target="externalLinks/externalLink38.xml"/><Relationship Id="rId84" Type="http://schemas.openxmlformats.org/officeDocument/2006/relationships/externalLink" Target="externalLinks/externalLink59.xml"/><Relationship Id="rId138" Type="http://schemas.openxmlformats.org/officeDocument/2006/relationships/externalLink" Target="externalLinks/externalLink113.xml"/><Relationship Id="rId159" Type="http://schemas.openxmlformats.org/officeDocument/2006/relationships/externalLink" Target="externalLinks/externalLink134.xml"/><Relationship Id="rId170" Type="http://schemas.openxmlformats.org/officeDocument/2006/relationships/externalLink" Target="externalLinks/externalLink145.xml"/><Relationship Id="rId191" Type="http://schemas.openxmlformats.org/officeDocument/2006/relationships/calcChain" Target="calcChain.xml"/><Relationship Id="rId107" Type="http://schemas.openxmlformats.org/officeDocument/2006/relationships/externalLink" Target="externalLinks/externalLink82.xml"/><Relationship Id="rId11" Type="http://schemas.openxmlformats.org/officeDocument/2006/relationships/worksheet" Target="worksheets/sheet11.xml"/><Relationship Id="rId32" Type="http://schemas.openxmlformats.org/officeDocument/2006/relationships/externalLink" Target="externalLinks/externalLink7.xml"/><Relationship Id="rId53" Type="http://schemas.openxmlformats.org/officeDocument/2006/relationships/externalLink" Target="externalLinks/externalLink28.xml"/><Relationship Id="rId74" Type="http://schemas.openxmlformats.org/officeDocument/2006/relationships/externalLink" Target="externalLinks/externalLink49.xml"/><Relationship Id="rId128" Type="http://schemas.openxmlformats.org/officeDocument/2006/relationships/externalLink" Target="externalLinks/externalLink103.xml"/><Relationship Id="rId149" Type="http://schemas.openxmlformats.org/officeDocument/2006/relationships/externalLink" Target="externalLinks/externalLink124.xml"/><Relationship Id="rId5" Type="http://schemas.openxmlformats.org/officeDocument/2006/relationships/worksheet" Target="worksheets/sheet5.xml"/><Relationship Id="rId95" Type="http://schemas.openxmlformats.org/officeDocument/2006/relationships/externalLink" Target="externalLinks/externalLink70.xml"/><Relationship Id="rId160" Type="http://schemas.openxmlformats.org/officeDocument/2006/relationships/externalLink" Target="externalLinks/externalLink135.xml"/><Relationship Id="rId181" Type="http://schemas.openxmlformats.org/officeDocument/2006/relationships/externalLink" Target="externalLinks/externalLink156.xml"/><Relationship Id="rId22" Type="http://schemas.openxmlformats.org/officeDocument/2006/relationships/worksheet" Target="worksheets/sheet22.xml"/><Relationship Id="rId43" Type="http://schemas.openxmlformats.org/officeDocument/2006/relationships/externalLink" Target="externalLinks/externalLink18.xml"/><Relationship Id="rId64" Type="http://schemas.openxmlformats.org/officeDocument/2006/relationships/externalLink" Target="externalLinks/externalLink39.xml"/><Relationship Id="rId118" Type="http://schemas.openxmlformats.org/officeDocument/2006/relationships/externalLink" Target="externalLinks/externalLink93.xml"/><Relationship Id="rId139" Type="http://schemas.openxmlformats.org/officeDocument/2006/relationships/externalLink" Target="externalLinks/externalLink114.xml"/><Relationship Id="rId85" Type="http://schemas.openxmlformats.org/officeDocument/2006/relationships/externalLink" Target="externalLinks/externalLink60.xml"/><Relationship Id="rId150" Type="http://schemas.openxmlformats.org/officeDocument/2006/relationships/externalLink" Target="externalLinks/externalLink125.xml"/><Relationship Id="rId171" Type="http://schemas.openxmlformats.org/officeDocument/2006/relationships/externalLink" Target="externalLinks/externalLink146.xml"/><Relationship Id="rId12" Type="http://schemas.openxmlformats.org/officeDocument/2006/relationships/worksheet" Target="worksheets/sheet12.xml"/><Relationship Id="rId33" Type="http://schemas.openxmlformats.org/officeDocument/2006/relationships/externalLink" Target="externalLinks/externalLink8.xml"/><Relationship Id="rId108" Type="http://schemas.openxmlformats.org/officeDocument/2006/relationships/externalLink" Target="externalLinks/externalLink83.xml"/><Relationship Id="rId129" Type="http://schemas.openxmlformats.org/officeDocument/2006/relationships/externalLink" Target="externalLinks/externalLink104.xml"/><Relationship Id="rId54" Type="http://schemas.openxmlformats.org/officeDocument/2006/relationships/externalLink" Target="externalLinks/externalLink29.xml"/><Relationship Id="rId75" Type="http://schemas.openxmlformats.org/officeDocument/2006/relationships/externalLink" Target="externalLinks/externalLink50.xml"/><Relationship Id="rId96" Type="http://schemas.openxmlformats.org/officeDocument/2006/relationships/externalLink" Target="externalLinks/externalLink71.xml"/><Relationship Id="rId140" Type="http://schemas.openxmlformats.org/officeDocument/2006/relationships/externalLink" Target="externalLinks/externalLink115.xml"/><Relationship Id="rId161" Type="http://schemas.openxmlformats.org/officeDocument/2006/relationships/externalLink" Target="externalLinks/externalLink136.xml"/><Relationship Id="rId182" Type="http://schemas.openxmlformats.org/officeDocument/2006/relationships/externalLink" Target="externalLinks/externalLink15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externalLink" Target="externalLinks/externalLink94.xml"/><Relationship Id="rId44" Type="http://schemas.openxmlformats.org/officeDocument/2006/relationships/externalLink" Target="externalLinks/externalLink19.xml"/><Relationship Id="rId65" Type="http://schemas.openxmlformats.org/officeDocument/2006/relationships/externalLink" Target="externalLinks/externalLink40.xml"/><Relationship Id="rId86" Type="http://schemas.openxmlformats.org/officeDocument/2006/relationships/externalLink" Target="externalLinks/externalLink61.xml"/><Relationship Id="rId130" Type="http://schemas.openxmlformats.org/officeDocument/2006/relationships/externalLink" Target="externalLinks/externalLink105.xml"/><Relationship Id="rId151" Type="http://schemas.openxmlformats.org/officeDocument/2006/relationships/externalLink" Target="externalLinks/externalLink126.xml"/><Relationship Id="rId172" Type="http://schemas.openxmlformats.org/officeDocument/2006/relationships/externalLink" Target="externalLinks/externalLink14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4.xml"/><Relationship Id="rId109" Type="http://schemas.openxmlformats.org/officeDocument/2006/relationships/externalLink" Target="externalLinks/externalLink84.xml"/><Relationship Id="rId34" Type="http://schemas.openxmlformats.org/officeDocument/2006/relationships/externalLink" Target="externalLinks/externalLink9.xml"/><Relationship Id="rId50" Type="http://schemas.openxmlformats.org/officeDocument/2006/relationships/externalLink" Target="externalLinks/externalLink25.xml"/><Relationship Id="rId55" Type="http://schemas.openxmlformats.org/officeDocument/2006/relationships/externalLink" Target="externalLinks/externalLink30.xml"/><Relationship Id="rId76" Type="http://schemas.openxmlformats.org/officeDocument/2006/relationships/externalLink" Target="externalLinks/externalLink51.xml"/><Relationship Id="rId97" Type="http://schemas.openxmlformats.org/officeDocument/2006/relationships/externalLink" Target="externalLinks/externalLink72.xml"/><Relationship Id="rId104" Type="http://schemas.openxmlformats.org/officeDocument/2006/relationships/externalLink" Target="externalLinks/externalLink79.xml"/><Relationship Id="rId120" Type="http://schemas.openxmlformats.org/officeDocument/2006/relationships/externalLink" Target="externalLinks/externalLink95.xml"/><Relationship Id="rId125" Type="http://schemas.openxmlformats.org/officeDocument/2006/relationships/externalLink" Target="externalLinks/externalLink100.xml"/><Relationship Id="rId141" Type="http://schemas.openxmlformats.org/officeDocument/2006/relationships/externalLink" Target="externalLinks/externalLink116.xml"/><Relationship Id="rId146" Type="http://schemas.openxmlformats.org/officeDocument/2006/relationships/externalLink" Target="externalLinks/externalLink121.xml"/><Relationship Id="rId167" Type="http://schemas.openxmlformats.org/officeDocument/2006/relationships/externalLink" Target="externalLinks/externalLink142.xml"/><Relationship Id="rId188"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46.xml"/><Relationship Id="rId92" Type="http://schemas.openxmlformats.org/officeDocument/2006/relationships/externalLink" Target="externalLinks/externalLink67.xml"/><Relationship Id="rId162" Type="http://schemas.openxmlformats.org/officeDocument/2006/relationships/externalLink" Target="externalLinks/externalLink137.xml"/><Relationship Id="rId183" Type="http://schemas.openxmlformats.org/officeDocument/2006/relationships/externalLink" Target="externalLinks/externalLink158.xml"/><Relationship Id="rId2" Type="http://schemas.openxmlformats.org/officeDocument/2006/relationships/worksheet" Target="worksheets/sheet2.xml"/><Relationship Id="rId29" Type="http://schemas.openxmlformats.org/officeDocument/2006/relationships/externalLink" Target="externalLinks/externalLink4.xml"/><Relationship Id="rId24" Type="http://schemas.openxmlformats.org/officeDocument/2006/relationships/worksheet" Target="worksheets/sheet24.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66" Type="http://schemas.openxmlformats.org/officeDocument/2006/relationships/externalLink" Target="externalLinks/externalLink41.xml"/><Relationship Id="rId87" Type="http://schemas.openxmlformats.org/officeDocument/2006/relationships/externalLink" Target="externalLinks/externalLink62.xml"/><Relationship Id="rId110" Type="http://schemas.openxmlformats.org/officeDocument/2006/relationships/externalLink" Target="externalLinks/externalLink85.xml"/><Relationship Id="rId115" Type="http://schemas.openxmlformats.org/officeDocument/2006/relationships/externalLink" Target="externalLinks/externalLink90.xml"/><Relationship Id="rId131" Type="http://schemas.openxmlformats.org/officeDocument/2006/relationships/externalLink" Target="externalLinks/externalLink106.xml"/><Relationship Id="rId136" Type="http://schemas.openxmlformats.org/officeDocument/2006/relationships/externalLink" Target="externalLinks/externalLink111.xml"/><Relationship Id="rId157" Type="http://schemas.openxmlformats.org/officeDocument/2006/relationships/externalLink" Target="externalLinks/externalLink132.xml"/><Relationship Id="rId178" Type="http://schemas.openxmlformats.org/officeDocument/2006/relationships/externalLink" Target="externalLinks/externalLink153.xml"/><Relationship Id="rId61" Type="http://schemas.openxmlformats.org/officeDocument/2006/relationships/externalLink" Target="externalLinks/externalLink36.xml"/><Relationship Id="rId82" Type="http://schemas.openxmlformats.org/officeDocument/2006/relationships/externalLink" Target="externalLinks/externalLink57.xml"/><Relationship Id="rId152" Type="http://schemas.openxmlformats.org/officeDocument/2006/relationships/externalLink" Target="externalLinks/externalLink127.xml"/><Relationship Id="rId173" Type="http://schemas.openxmlformats.org/officeDocument/2006/relationships/externalLink" Target="externalLinks/externalLink14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56" Type="http://schemas.openxmlformats.org/officeDocument/2006/relationships/externalLink" Target="externalLinks/externalLink31.xml"/><Relationship Id="rId77" Type="http://schemas.openxmlformats.org/officeDocument/2006/relationships/externalLink" Target="externalLinks/externalLink52.xml"/><Relationship Id="rId100" Type="http://schemas.openxmlformats.org/officeDocument/2006/relationships/externalLink" Target="externalLinks/externalLink75.xml"/><Relationship Id="rId105" Type="http://schemas.openxmlformats.org/officeDocument/2006/relationships/externalLink" Target="externalLinks/externalLink80.xml"/><Relationship Id="rId126" Type="http://schemas.openxmlformats.org/officeDocument/2006/relationships/externalLink" Target="externalLinks/externalLink101.xml"/><Relationship Id="rId147" Type="http://schemas.openxmlformats.org/officeDocument/2006/relationships/externalLink" Target="externalLinks/externalLink122.xml"/><Relationship Id="rId168" Type="http://schemas.openxmlformats.org/officeDocument/2006/relationships/externalLink" Target="externalLinks/externalLink143.xml"/><Relationship Id="rId8" Type="http://schemas.openxmlformats.org/officeDocument/2006/relationships/worksheet" Target="worksheets/sheet8.xml"/><Relationship Id="rId51" Type="http://schemas.openxmlformats.org/officeDocument/2006/relationships/externalLink" Target="externalLinks/externalLink26.xml"/><Relationship Id="rId72" Type="http://schemas.openxmlformats.org/officeDocument/2006/relationships/externalLink" Target="externalLinks/externalLink47.xml"/><Relationship Id="rId93" Type="http://schemas.openxmlformats.org/officeDocument/2006/relationships/externalLink" Target="externalLinks/externalLink68.xml"/><Relationship Id="rId98" Type="http://schemas.openxmlformats.org/officeDocument/2006/relationships/externalLink" Target="externalLinks/externalLink73.xml"/><Relationship Id="rId121" Type="http://schemas.openxmlformats.org/officeDocument/2006/relationships/externalLink" Target="externalLinks/externalLink96.xml"/><Relationship Id="rId142" Type="http://schemas.openxmlformats.org/officeDocument/2006/relationships/externalLink" Target="externalLinks/externalLink117.xml"/><Relationship Id="rId163" Type="http://schemas.openxmlformats.org/officeDocument/2006/relationships/externalLink" Target="externalLinks/externalLink138.xml"/><Relationship Id="rId184" Type="http://schemas.openxmlformats.org/officeDocument/2006/relationships/externalLink" Target="externalLinks/externalLink159.xml"/><Relationship Id="rId189"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21.xml"/><Relationship Id="rId67" Type="http://schemas.openxmlformats.org/officeDocument/2006/relationships/externalLink" Target="externalLinks/externalLink42.xml"/><Relationship Id="rId116" Type="http://schemas.openxmlformats.org/officeDocument/2006/relationships/externalLink" Target="externalLinks/externalLink91.xml"/><Relationship Id="rId137" Type="http://schemas.openxmlformats.org/officeDocument/2006/relationships/externalLink" Target="externalLinks/externalLink112.xml"/><Relationship Id="rId158" Type="http://schemas.openxmlformats.org/officeDocument/2006/relationships/externalLink" Target="externalLinks/externalLink133.xml"/><Relationship Id="rId20" Type="http://schemas.openxmlformats.org/officeDocument/2006/relationships/worksheet" Target="worksheets/sheet20.xml"/><Relationship Id="rId41" Type="http://schemas.openxmlformats.org/officeDocument/2006/relationships/externalLink" Target="externalLinks/externalLink16.xml"/><Relationship Id="rId62" Type="http://schemas.openxmlformats.org/officeDocument/2006/relationships/externalLink" Target="externalLinks/externalLink37.xml"/><Relationship Id="rId83" Type="http://schemas.openxmlformats.org/officeDocument/2006/relationships/externalLink" Target="externalLinks/externalLink58.xml"/><Relationship Id="rId88" Type="http://schemas.openxmlformats.org/officeDocument/2006/relationships/externalLink" Target="externalLinks/externalLink63.xml"/><Relationship Id="rId111" Type="http://schemas.openxmlformats.org/officeDocument/2006/relationships/externalLink" Target="externalLinks/externalLink86.xml"/><Relationship Id="rId132" Type="http://schemas.openxmlformats.org/officeDocument/2006/relationships/externalLink" Target="externalLinks/externalLink107.xml"/><Relationship Id="rId153" Type="http://schemas.openxmlformats.org/officeDocument/2006/relationships/externalLink" Target="externalLinks/externalLink128.xml"/><Relationship Id="rId174" Type="http://schemas.openxmlformats.org/officeDocument/2006/relationships/externalLink" Target="externalLinks/externalLink149.xml"/><Relationship Id="rId179" Type="http://schemas.openxmlformats.org/officeDocument/2006/relationships/externalLink" Target="externalLinks/externalLink154.xml"/><Relationship Id="rId190" Type="http://schemas.openxmlformats.org/officeDocument/2006/relationships/sheetMetadata" Target="metadata.xml"/><Relationship Id="rId15" Type="http://schemas.openxmlformats.org/officeDocument/2006/relationships/worksheet" Target="worksheets/sheet15.xml"/><Relationship Id="rId36" Type="http://schemas.openxmlformats.org/officeDocument/2006/relationships/externalLink" Target="externalLinks/externalLink11.xml"/><Relationship Id="rId57" Type="http://schemas.openxmlformats.org/officeDocument/2006/relationships/externalLink" Target="externalLinks/externalLink32.xml"/><Relationship Id="rId106" Type="http://schemas.openxmlformats.org/officeDocument/2006/relationships/externalLink" Target="externalLinks/externalLink81.xml"/><Relationship Id="rId127" Type="http://schemas.openxmlformats.org/officeDocument/2006/relationships/externalLink" Target="externalLinks/externalLink102.xml"/><Relationship Id="rId10" Type="http://schemas.openxmlformats.org/officeDocument/2006/relationships/worksheet" Target="worksheets/sheet10.xml"/><Relationship Id="rId31" Type="http://schemas.openxmlformats.org/officeDocument/2006/relationships/externalLink" Target="externalLinks/externalLink6.xml"/><Relationship Id="rId52" Type="http://schemas.openxmlformats.org/officeDocument/2006/relationships/externalLink" Target="externalLinks/externalLink27.xml"/><Relationship Id="rId73" Type="http://schemas.openxmlformats.org/officeDocument/2006/relationships/externalLink" Target="externalLinks/externalLink48.xml"/><Relationship Id="rId78" Type="http://schemas.openxmlformats.org/officeDocument/2006/relationships/externalLink" Target="externalLinks/externalLink53.xml"/><Relationship Id="rId94" Type="http://schemas.openxmlformats.org/officeDocument/2006/relationships/externalLink" Target="externalLinks/externalLink69.xml"/><Relationship Id="rId99" Type="http://schemas.openxmlformats.org/officeDocument/2006/relationships/externalLink" Target="externalLinks/externalLink74.xml"/><Relationship Id="rId101" Type="http://schemas.openxmlformats.org/officeDocument/2006/relationships/externalLink" Target="externalLinks/externalLink76.xml"/><Relationship Id="rId122" Type="http://schemas.openxmlformats.org/officeDocument/2006/relationships/externalLink" Target="externalLinks/externalLink97.xml"/><Relationship Id="rId143" Type="http://schemas.openxmlformats.org/officeDocument/2006/relationships/externalLink" Target="externalLinks/externalLink118.xml"/><Relationship Id="rId148" Type="http://schemas.openxmlformats.org/officeDocument/2006/relationships/externalLink" Target="externalLinks/externalLink123.xml"/><Relationship Id="rId164" Type="http://schemas.openxmlformats.org/officeDocument/2006/relationships/externalLink" Target="externalLinks/externalLink139.xml"/><Relationship Id="rId169" Type="http://schemas.openxmlformats.org/officeDocument/2006/relationships/externalLink" Target="externalLinks/externalLink144.xml"/><Relationship Id="rId185"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55.xml"/><Relationship Id="rId26" Type="http://schemas.openxmlformats.org/officeDocument/2006/relationships/externalLink" Target="externalLinks/externalLink1.xml"/><Relationship Id="rId47" Type="http://schemas.openxmlformats.org/officeDocument/2006/relationships/externalLink" Target="externalLinks/externalLink22.xml"/><Relationship Id="rId68" Type="http://schemas.openxmlformats.org/officeDocument/2006/relationships/externalLink" Target="externalLinks/externalLink43.xml"/><Relationship Id="rId89" Type="http://schemas.openxmlformats.org/officeDocument/2006/relationships/externalLink" Target="externalLinks/externalLink64.xml"/><Relationship Id="rId112" Type="http://schemas.openxmlformats.org/officeDocument/2006/relationships/externalLink" Target="externalLinks/externalLink87.xml"/><Relationship Id="rId133" Type="http://schemas.openxmlformats.org/officeDocument/2006/relationships/externalLink" Target="externalLinks/externalLink108.xml"/><Relationship Id="rId154" Type="http://schemas.openxmlformats.org/officeDocument/2006/relationships/externalLink" Target="externalLinks/externalLink129.xml"/><Relationship Id="rId175" Type="http://schemas.openxmlformats.org/officeDocument/2006/relationships/externalLink" Target="externalLinks/externalLink150.xml"/><Relationship Id="rId16" Type="http://schemas.openxmlformats.org/officeDocument/2006/relationships/worksheet" Target="worksheets/sheet16.xml"/><Relationship Id="rId37" Type="http://schemas.openxmlformats.org/officeDocument/2006/relationships/externalLink" Target="externalLinks/externalLink12.xml"/><Relationship Id="rId58" Type="http://schemas.openxmlformats.org/officeDocument/2006/relationships/externalLink" Target="externalLinks/externalLink33.xml"/><Relationship Id="rId79" Type="http://schemas.openxmlformats.org/officeDocument/2006/relationships/externalLink" Target="externalLinks/externalLink54.xml"/><Relationship Id="rId102" Type="http://schemas.openxmlformats.org/officeDocument/2006/relationships/externalLink" Target="externalLinks/externalLink77.xml"/><Relationship Id="rId123" Type="http://schemas.openxmlformats.org/officeDocument/2006/relationships/externalLink" Target="externalLinks/externalLink98.xml"/><Relationship Id="rId144" Type="http://schemas.openxmlformats.org/officeDocument/2006/relationships/externalLink" Target="externalLinks/externalLink119.xml"/><Relationship Id="rId90" Type="http://schemas.openxmlformats.org/officeDocument/2006/relationships/externalLink" Target="externalLinks/externalLink65.xml"/><Relationship Id="rId165" Type="http://schemas.openxmlformats.org/officeDocument/2006/relationships/externalLink" Target="externalLinks/externalLink140.xml"/><Relationship Id="rId186" Type="http://schemas.openxmlformats.org/officeDocument/2006/relationships/externalLink" Target="externalLinks/externalLink161.xml"/><Relationship Id="rId27" Type="http://schemas.openxmlformats.org/officeDocument/2006/relationships/externalLink" Target="externalLinks/externalLink2.xml"/><Relationship Id="rId48" Type="http://schemas.openxmlformats.org/officeDocument/2006/relationships/externalLink" Target="externalLinks/externalLink23.xml"/><Relationship Id="rId69" Type="http://schemas.openxmlformats.org/officeDocument/2006/relationships/externalLink" Target="externalLinks/externalLink44.xml"/><Relationship Id="rId113" Type="http://schemas.openxmlformats.org/officeDocument/2006/relationships/externalLink" Target="externalLinks/externalLink88.xml"/><Relationship Id="rId134" Type="http://schemas.openxmlformats.org/officeDocument/2006/relationships/externalLink" Target="externalLinks/externalLink109.xml"/><Relationship Id="rId80" Type="http://schemas.openxmlformats.org/officeDocument/2006/relationships/externalLink" Target="externalLinks/externalLink55.xml"/><Relationship Id="rId155" Type="http://schemas.openxmlformats.org/officeDocument/2006/relationships/externalLink" Target="externalLinks/externalLink130.xml"/><Relationship Id="rId176" Type="http://schemas.openxmlformats.org/officeDocument/2006/relationships/externalLink" Target="externalLinks/externalLink151.xml"/><Relationship Id="rId17" Type="http://schemas.openxmlformats.org/officeDocument/2006/relationships/worksheet" Target="worksheets/sheet17.xml"/><Relationship Id="rId38" Type="http://schemas.openxmlformats.org/officeDocument/2006/relationships/externalLink" Target="externalLinks/externalLink13.xml"/><Relationship Id="rId59" Type="http://schemas.openxmlformats.org/officeDocument/2006/relationships/externalLink" Target="externalLinks/externalLink34.xml"/><Relationship Id="rId103" Type="http://schemas.openxmlformats.org/officeDocument/2006/relationships/externalLink" Target="externalLinks/externalLink78.xml"/><Relationship Id="rId124" Type="http://schemas.openxmlformats.org/officeDocument/2006/relationships/externalLink" Target="externalLinks/externalLink99.xml"/><Relationship Id="rId70" Type="http://schemas.openxmlformats.org/officeDocument/2006/relationships/externalLink" Target="externalLinks/externalLink45.xml"/><Relationship Id="rId91" Type="http://schemas.openxmlformats.org/officeDocument/2006/relationships/externalLink" Target="externalLinks/externalLink66.xml"/><Relationship Id="rId145" Type="http://schemas.openxmlformats.org/officeDocument/2006/relationships/externalLink" Target="externalLinks/externalLink120.xml"/><Relationship Id="rId166" Type="http://schemas.openxmlformats.org/officeDocument/2006/relationships/externalLink" Target="externalLinks/externalLink141.xml"/><Relationship Id="rId187" Type="http://schemas.openxmlformats.org/officeDocument/2006/relationships/theme" Target="theme/theme1.xml"/><Relationship Id="rId1" Type="http://schemas.openxmlformats.org/officeDocument/2006/relationships/worksheet" Target="worksheets/sheet1.xml"/><Relationship Id="rId28" Type="http://schemas.openxmlformats.org/officeDocument/2006/relationships/externalLink" Target="externalLinks/externalLink3.xml"/><Relationship Id="rId49" Type="http://schemas.openxmlformats.org/officeDocument/2006/relationships/externalLink" Target="externalLinks/externalLink24.xml"/><Relationship Id="rId114" Type="http://schemas.openxmlformats.org/officeDocument/2006/relationships/externalLink" Target="externalLinks/externalLink89.xml"/><Relationship Id="rId60" Type="http://schemas.openxmlformats.org/officeDocument/2006/relationships/externalLink" Target="externalLinks/externalLink35.xml"/><Relationship Id="rId81" Type="http://schemas.openxmlformats.org/officeDocument/2006/relationships/externalLink" Target="externalLinks/externalLink56.xml"/><Relationship Id="rId135" Type="http://schemas.openxmlformats.org/officeDocument/2006/relationships/externalLink" Target="externalLinks/externalLink110.xml"/><Relationship Id="rId156" Type="http://schemas.openxmlformats.org/officeDocument/2006/relationships/externalLink" Target="externalLinks/externalLink131.xml"/><Relationship Id="rId177" Type="http://schemas.openxmlformats.org/officeDocument/2006/relationships/externalLink" Target="externalLinks/externalLink15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240529</xdr:colOff>
      <xdr:row>34</xdr:row>
      <xdr:rowOff>1</xdr:rowOff>
    </xdr:from>
    <xdr:to>
      <xdr:col>15</xdr:col>
      <xdr:colOff>811256</xdr:colOff>
      <xdr:row>68</xdr:row>
      <xdr:rowOff>45780</xdr:rowOff>
    </xdr:to>
    <xdr:pic>
      <xdr:nvPicPr>
        <xdr:cNvPr id="2" name="Picture 1">
          <a:extLst>
            <a:ext uri="{FF2B5EF4-FFF2-40B4-BE49-F238E27FC236}">
              <a16:creationId xmlns:a16="http://schemas.microsoft.com/office/drawing/2014/main" id="{199EC384-A671-461B-A3D9-C9A477915467}"/>
            </a:ext>
          </a:extLst>
        </xdr:cNvPr>
        <xdr:cNvPicPr>
          <a:picLocks noChangeAspect="1"/>
        </xdr:cNvPicPr>
      </xdr:nvPicPr>
      <xdr:blipFill>
        <a:blip xmlns:r="http://schemas.openxmlformats.org/officeDocument/2006/relationships" r:embed="rId1"/>
        <a:stretch>
          <a:fillRect/>
        </a:stretch>
      </xdr:blipFill>
      <xdr:spPr>
        <a:xfrm>
          <a:off x="240529" y="5955531"/>
          <a:ext cx="11991106" cy="5606840"/>
        </a:xfrm>
        <a:prstGeom prst="rect">
          <a:avLst/>
        </a:prstGeom>
      </xdr:spPr>
    </xdr:pic>
    <xdr:clientData/>
  </xdr:twoCellAnchor>
  <xdr:twoCellAnchor editAs="oneCell">
    <xdr:from>
      <xdr:col>0</xdr:col>
      <xdr:colOff>86591</xdr:colOff>
      <xdr:row>70</xdr:row>
      <xdr:rowOff>105833</xdr:rowOff>
    </xdr:from>
    <xdr:to>
      <xdr:col>15</xdr:col>
      <xdr:colOff>671435</xdr:colOff>
      <xdr:row>110</xdr:row>
      <xdr:rowOff>75126</xdr:rowOff>
    </xdr:to>
    <xdr:pic>
      <xdr:nvPicPr>
        <xdr:cNvPr id="3" name="Picture 2">
          <a:extLst>
            <a:ext uri="{FF2B5EF4-FFF2-40B4-BE49-F238E27FC236}">
              <a16:creationId xmlns:a16="http://schemas.microsoft.com/office/drawing/2014/main" id="{AAAD99D6-4463-42B1-AD33-F3ACF2D53455}"/>
            </a:ext>
          </a:extLst>
        </xdr:cNvPr>
        <xdr:cNvPicPr>
          <a:picLocks noChangeAspect="1"/>
        </xdr:cNvPicPr>
      </xdr:nvPicPr>
      <xdr:blipFill>
        <a:blip xmlns:r="http://schemas.openxmlformats.org/officeDocument/2006/relationships" r:embed="rId2"/>
        <a:stretch>
          <a:fillRect/>
        </a:stretch>
      </xdr:blipFill>
      <xdr:spPr>
        <a:xfrm>
          <a:off x="86591" y="11949545"/>
          <a:ext cx="12005223" cy="6511717"/>
        </a:xfrm>
        <a:prstGeom prst="rect">
          <a:avLst/>
        </a:prstGeom>
      </xdr:spPr>
    </xdr:pic>
    <xdr:clientData/>
  </xdr:twoCellAnchor>
  <xdr:twoCellAnchor editAs="oneCell">
    <xdr:from>
      <xdr:col>0</xdr:col>
      <xdr:colOff>914592</xdr:colOff>
      <xdr:row>110</xdr:row>
      <xdr:rowOff>95488</xdr:rowOff>
    </xdr:from>
    <xdr:to>
      <xdr:col>15</xdr:col>
      <xdr:colOff>654242</xdr:colOff>
      <xdr:row>138</xdr:row>
      <xdr:rowOff>7951</xdr:rowOff>
    </xdr:to>
    <xdr:pic>
      <xdr:nvPicPr>
        <xdr:cNvPr id="5" name="Picture 4">
          <a:extLst>
            <a:ext uri="{FF2B5EF4-FFF2-40B4-BE49-F238E27FC236}">
              <a16:creationId xmlns:a16="http://schemas.microsoft.com/office/drawing/2014/main" id="{497B958E-BC05-4274-BD0F-B660C7595001}"/>
            </a:ext>
          </a:extLst>
        </xdr:cNvPr>
        <xdr:cNvPicPr>
          <a:picLocks noChangeAspect="1"/>
        </xdr:cNvPicPr>
      </xdr:nvPicPr>
      <xdr:blipFill>
        <a:blip xmlns:r="http://schemas.openxmlformats.org/officeDocument/2006/relationships" r:embed="rId3"/>
        <a:stretch>
          <a:fillRect/>
        </a:stretch>
      </xdr:blipFill>
      <xdr:spPr>
        <a:xfrm>
          <a:off x="914592" y="18481624"/>
          <a:ext cx="11160029" cy="44921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Documents%20and%20Settings\jbailey\Local%20Settings\Temporary%20Internet%20Files\OLKA\JE%20130111%20August%2020031.xls" TargetMode="External"/></Relationships>
</file>

<file path=xl/externalLinks/_rels/externalLink10.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Services/Finance/0848_corptaxnorth/tax/accrual/2006/ACE/December/Worksheet%20in%20Basis%20(1).xls?B25CD5F0" TargetMode="External"/><Relationship Id="rId1" Type="http://schemas.openxmlformats.org/officeDocument/2006/relationships/externalLinkPath" Target="file:///\\B25CD5F0\Worksheet%20in%20Basis%20(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http://kmapp-na1-02.towers.com:8901/Documents%20and%20Settings/judar/Local%20Settings/Temp/C.NOTEDATA/fastool.xls" TargetMode="External"/></Relationships>
</file>

<file path=xl/externalLinks/_rels/externalLink101.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1/smallk/LOCALS~1/Temp/notesA188F6/DOCUME~1/x0560fs/LOCALS~1/Temp/notes61BBD3/Pepco%2012-31-07%20TBBS%20adjust%20for%20MD%20rate%20change%20updated%20KRS.xls?9BF7F6CA" TargetMode="External"/><Relationship Id="rId1" Type="http://schemas.openxmlformats.org/officeDocument/2006/relationships/externalLinkPath" Target="file:///\\9BF7F6CA\Pepco%2012-31-07%20TBBS%20adjust%20for%20MD%20rate%20change%20updated%20KRS.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DOCUME~1\smallk\LOCALS~1\Temp\notesA188F6\DOCUME~1\x0560fs\LOCALS~1\Temp\notes61BBD3\Pepco%2012-31-07%20TBBS%20adjust%20for%20MD%20rate%20change%20updated%20KRS.xls" TargetMode="External"/></Relationships>
</file>

<file path=xl/externalLinks/_rels/externalLink103.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um/Viewed/DOCUME~1/e50781/LOCALS~1/Temp/Domino%20Web%20Access/3-12-07%20KCK%20-%20For%20Next%20Rate%20Case.xls?1B239EF4" TargetMode="External"/><Relationship Id="rId1" Type="http://schemas.openxmlformats.org/officeDocument/2006/relationships/externalLinkPath" Target="file:///\\1B239EF4\3-12-07%20KCK%20-%20For%20Next%20Rate%20Case.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Documentum\Viewed\DOCUME~1\e50781\LOCALS~1\Temp\Domino%20Web%20Access\3-12-07%20KCK%20-%20For%20Next%20Rate%20Case.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JJanocha/JJanocha/NJ%20Restructuring/2000%20Rates/Rate%20Design/2000%20Rates.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JJanocha\JJanocha\NJ%20Restructuring\2000%20Rates\Rate%20Design\2000%20Rates.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www.oasis.oati.com/REGSUPP/FERC/MISO/MISO%20OATT%20Tariff/OpCos%20Attmnt%20O%2010-25-2012%20(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G304/CorpModel/Download/eda_cwip.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G304\CorpModel\Download\eda_cwip.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Services\Finance\0848_corptaxnorth\tax\accrual\2006\ACE\December\Worksheet%20in%20Basis%2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Services/Finance/0865/06tr/cap%20int%202006/Interest%20Computation.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Services\Finance\0865\06tr\cap%20int%202006\Interest%20Computation.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Documentum/Viewed/2007/Accounting/March%20Q1/DTE%20YTD%20MARCH%202007%20FIT%20ANALYSIS.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Documentum\Viewed\2007\Accounting\March%20Q1\DTE%20YTD%20MARCH%202007%20FIT%20ANALYSIS.xls" TargetMode="External"/></Relationships>
</file>

<file path=xl/externalLinks/_rels/externalLink114.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Services/Finance/0848_tax_dept/Tax%20Accounting,%20Provisions,%20and%20Reserves/Provisions/2010/PHI%20Consolidated/Q3/PHI%20Consol%20Current-Defd%20Exp%202010-09%20-%20Working%20Copy.xls?53E56A85" TargetMode="External"/><Relationship Id="rId1" Type="http://schemas.openxmlformats.org/officeDocument/2006/relationships/externalLinkPath" Target="file:///\\53E56A85\PHI%20Consol%20Current-Defd%20Exp%202010-09%20-%20Working%20Copy.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0\PHI%20Consolidated\Q3\PHI%20Consol%20Current-Defd%20Exp%202010-09%20-%20Working%20Copy.xls" TargetMode="External"/></Relationships>
</file>

<file path=xl/externalLinks/_rels/externalLink116.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um/Viewed/2004/Companies/Detroit%20Edison/Forecast/Nuclear%20Fuel/Fuel%20Depr%20without%20bonus.xls?48F92CE1" TargetMode="External"/><Relationship Id="rId1" Type="http://schemas.openxmlformats.org/officeDocument/2006/relationships/externalLinkPath" Target="file:///\\48F92CE1\Fuel%20Depr%20without%20bonus.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Documentum\Viewed\2004\Companies\Detroit%20Edison\Forecast\Nuclear%20Fuel\Fuel%20Depr%20without%20bonus.xls" TargetMode="External"/></Relationships>
</file>

<file path=xl/externalLinks/_rels/externalLink118.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Services/Finance/0848_tax_dept/Income%20Tax%20Compliance/Tax%20Year%202009/Federal/Tax%20Return%20(and%20Workpapers)/Power%20Delivery/Pepco/2009%20Depreciation/CPI/CPI%20Rates%202009.XLS?6369E26E" TargetMode="External"/><Relationship Id="rId1" Type="http://schemas.openxmlformats.org/officeDocument/2006/relationships/externalLinkPath" Target="file:///\\6369E26E\CPI%20Rates%202009.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Services\Finance\0848_tax_dept\Income%20Tax%20Compliance\Tax%20Year%202009\Federal\Tax%20Return%20(and%20Workpapers)\Power%20Delivery\Pepco\2009%20Depreciation\CPI\CPI%20Rates%202009.XLS" TargetMode="External"/></Relationships>
</file>

<file path=xl/externalLinks/_rels/externalLink12.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UD4/Services/Finance/0848_tax_dept/Regulatory/Pepco/Operating%20&amp;%20Nonoperating%20Reclass%20Entries/RPT50MON%2008%20Qrtly%20FERC%20Budget.xls?A518C0B0" TargetMode="External"/><Relationship Id="rId1" Type="http://schemas.openxmlformats.org/officeDocument/2006/relationships/externalLinkPath" Target="file:///\\A518C0B0\RPT50MON%2008%20Qrtly%20FERC%20Budget.xls" TargetMode="External"/></Relationships>
</file>

<file path=xl/externalLinks/_rels/externalLink120.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Services/Finance/0848_tax_dept/Tax%20Accounting,%20Provisions,%20and%20Reserves/Provisions/2008/Power%20Delivery/PEPCO/Q3/Uploads,%20Journal%20Entries/July%20Close/July%202008%20Provision.xls?BC826F12" TargetMode="External"/><Relationship Id="rId1" Type="http://schemas.openxmlformats.org/officeDocument/2006/relationships/externalLinkPath" Target="file:///\\BC826F12\July%202008%20Provision.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8\Power%20Delivery\PEPCO\Q3\Uploads,%20Journal%20Entries\July%20Close\July%202008%20Provision.xls" TargetMode="External"/></Relationships>
</file>

<file path=xl/externalLinks/_rels/externalLink122.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Services/Finance/0848_tax_dept/Tax%20Accounting,%20Provisions,%20and%20Reserves/Provisions/2012/Power%20Delivery/Pepco/Q3/September/Pepco%202012%20September%20Close%202.xlsx?BBC108DE" TargetMode="External"/><Relationship Id="rId1" Type="http://schemas.openxmlformats.org/officeDocument/2006/relationships/externalLinkPath" Target="file:///\\BBC108DE\Pepco%202012%20September%20Close%202.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2\Power%20Delivery\Pepco\Q3\September\Pepco%202012%20September%20Close%202.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FNBNW301\VOL5\STAFF\jdm\misc\2001%202Q\MERGER2.XLS" TargetMode="External"/></Relationships>
</file>

<file path=xl/externalLinks/_rels/externalLink125.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s%20and%20Settings/KMARS001/Local%20Settings/Temp/wz5907/Expense%20by%20Cost%20Center%20Group%20Reg%20Ind%205-9%202008%20with%20Group%20TDBU%20PC's.xls?4EFF3E33" TargetMode="External"/><Relationship Id="rId1" Type="http://schemas.openxmlformats.org/officeDocument/2006/relationships/externalLinkPath" Target="file:///\\4EFF3E33\Expense%20by%20Cost%20Center%20Group%20Reg%20Ind%205-9%202008%20with%20Group%20TDBU%20PC's.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Documents%20and%20Settings\KMARS001\Local%20Settings\Temp\wz5907\Expense%20by%20Cost%20Center%20Group%20Reg%20Ind%205-9%202008%20with%20Group%20TDBU%20PC's.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Documentum/Viewed/Financial%20Reports/Rpts2000/1200/UNSEC/DECO10QB.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C:\Documentum\Viewed\Financial%20Reports\Rpts2000\1200\UNSEC\DECO10QB.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ACC/TAXCOMM/tax%20returns/2004%20Tax%20Returns/Federal/NVP/NVP%20standalone%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D4\Services\Finance\0848_tax_dept\Regulatory\Pepco\Operating%20&amp;%20Nonoperating%20Reclass%20Entries\RPT50MON%2008%20Qrtly%20FERC%20Budget.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C:\ACC\TAXCOMM\tax%20returns\2004%20Tax%20Returns\Federal\NVP\NVP%20standalone%2004.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H:\ElecRate\Info%20from%20Previous%20Cases\COS\W&amp;S%20Adj.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Documentum/Viewed/NN05/FRED/PLTST99/FINAL/PLTSTDEC.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C:\Documentum\Viewed\NN05\FRED\PLTST99\FINAL\PLTSTDEC.XLS" TargetMode="External"/></Relationships>
</file>

<file path=xl/externalLinks/_rels/externalLink135.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um/Viewed/Accounting%20Operations/Asset%20Management/AM%20Group%20Documents/TKrysinski/DECo%20Balancing/AQA%20Uploads/2006/Sep06/NN05/FRED/PLTST99/FINAL/PLTSTDEC.XLS?B61EEDFB" TargetMode="External"/><Relationship Id="rId1" Type="http://schemas.openxmlformats.org/officeDocument/2006/relationships/externalLinkPath" Target="file:///\\B61EEDFB\PLTSTDEC.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C:\Documentum\Viewed\Accounting%20Operations\Asset%20Management\AM%20Group%20Documents\TKrysinski\DECo%20Balancing\AQA%20Uploads\2006\Sep06\NN05\FRED\PLTST99\FINAL\PLTSTDEC.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FNBNW301\VOL5\STAFF\jdm\KMH\Merge\FERC%20Filing\FERC%20stmts2.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Services/Finance/0848_tax_dept/TOTIT/Close/Entity%20Sub-Group/PEPCO/Monthly%20Recon/2009/Nov%2023609.xls?FB608249" TargetMode="External"/><Relationship Id="rId1" Type="http://schemas.openxmlformats.org/officeDocument/2006/relationships/externalLinkPath" Target="file:///\\FB608249\Nov%2023609.xls" TargetMode="External"/></Relationships>
</file>

<file path=xl/externalLinks/_rels/externalLink140.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s%20and%20Settings/kellevans/My%20Documents/Clients/STR/Indirect%20Cost/Nstar/Pools/Summary%20Query%20other%20cos%20-%20full%20lists.xls?C611666F" TargetMode="External"/><Relationship Id="rId1" Type="http://schemas.openxmlformats.org/officeDocument/2006/relationships/externalLinkPath" Target="file:///\\C611666F\Summary%20Query%20other%20cos%20-%20full%20lists.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Nstar\Pools\Summary%20Query%20other%20cos%20-%20full%20lists.xls" TargetMode="External"/></Relationships>
</file>

<file path=xl/externalLinks/_rels/externalLink142.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1/KMARS001/LOCALS~1/Temp/notes335BF6/MEC%20EMPLOYEE%20HEADCOUNT%202006-2009%20updated.xls?9E87FC48" TargetMode="External"/><Relationship Id="rId1" Type="http://schemas.openxmlformats.org/officeDocument/2006/relationships/externalLinkPath" Target="file:///\\9E87FC48\MEC%20EMPLOYEE%20HEADCOUNT%202006-2009%20updated.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C:\DOCUME~1\KMARS001\LOCALS~1\Temp\notes335BF6\MEC%20EMPLOYEE%20HEADCOUNT%202006-2009%20updated.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C-WPP-FP05\UD3\yoakumj\My%20Documents\Entry%20Template%20-%20State%20Dropdown.xls" TargetMode="External"/></Relationships>
</file>

<file path=xl/externalLinks/_rels/externalLink146.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s%20and%20Settings/mangai/Local%20Settings/Temporary%20Internet%20Files/OLK184/Appleton%20Papers%202000-2001_Additional%201040%20exclusions.xls?B0309344" TargetMode="External"/><Relationship Id="rId1" Type="http://schemas.openxmlformats.org/officeDocument/2006/relationships/externalLinkPath" Target="file:///\\B0309344\Appleton%20Papers%202000-2001_Additional%201040%20exclusions.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C:\Documents%20and%20Settings\mangai\Local%20Settings\Temporary%20Internet%20Files\OLK184\Appleton%20Papers%202000-2001_Additional%201040%20exclusions.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149.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um/Viewed/DOCUME~1/WHOHOL~1/LOCALS~1/Temp/notes3C72B0/2006%20Plant%20Statement.XLS?A0AE31EE" TargetMode="External"/><Relationship Id="rId1" Type="http://schemas.openxmlformats.org/officeDocument/2006/relationships/externalLinkPath" Target="file:///\\A0AE31EE\2006%20Plant%20Statemen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09\Nov%20236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C:\Documentum\Viewed\DOCUME~1\WHOHOL~1\LOCALS~1\Temp\notes3C72B0\2006%20Plant%20Statement.XLS" TargetMode="External"/></Relationships>
</file>

<file path=xl/externalLinks/_rels/externalLink151.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Users/audrey.cobb/AppData/Local/Microsoft/Windows/INetCache/Content.Outlook/04H3ZT9M/A6849424.XLSX?98CBAAB7" TargetMode="External"/><Relationship Id="rId1" Type="http://schemas.openxmlformats.org/officeDocument/2006/relationships/externalLinkPath" Target="file:///\\98CBAAB7\A6849424.XLSX"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Users\audrey.cobb\AppData\Local\Microsoft\Windows\INetCache\Content.Outlook\04H3ZT9M\A6849424.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WDIR/Desktop/Synforms_4.1.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U:\WDIR\Desktop\Synforms_4.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Program%20Files/Exchange/MP%20Adds%202001.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C:\Program%20Files\Exchange\MP%20Adds%202001.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Pes/Finance/LMK%20Files%202-25-05/2005%20Budget/2005%20PES%20Budget%201-01-05%20FINAL%20.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C:\Pes\Finance\LMK%20Files%202-25-05\2005%20Budget\2005%20PES%20Budget%201-01-05%20FINAL%20.xls"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s%20and%20Settings/kyeh001/My%20Documents/Agouron/Ready%20for%20Review/Executive%20Summary/california%20Agouron%20Supermodel@10%25.xls?8A131E94" TargetMode="External"/><Relationship Id="rId1" Type="http://schemas.openxmlformats.org/officeDocument/2006/relationships/externalLinkPath" Target="file:///\\8A131E94\california%20Agouron%20Supermodel@10%25.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PHI_Shared_Services/G038/MDDETAIL/PROPTAX.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C:\PHI_Shared_Services\G038\MDDETAIL\PROPTAX.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nts%20and%20Settings\kyeh001\My%20Documents\Agouron\Ready%20for%20Review\Executive%20Summary\california%20Agouron%20Supermodel@10%25.xls" TargetMode="External"/></Relationships>
</file>

<file path=xl/externalLinks/_rels/externalLink18.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CLIENTS/Clients/STR/Indirect%20Cost/Conectiv/Contractors/2000%20Orders%20with%20vendor.xls?4547D181" TargetMode="External"/><Relationship Id="rId1" Type="http://schemas.openxmlformats.org/officeDocument/2006/relationships/externalLinkPath" Target="file:///\\4547D181\2000%20Orders%20with%20vendor.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CLIENTS\Clients\STR\Indirect%20Cost\Conectiv\Contractors\2000%20Orders%20with%20vend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ssnf1gtsfp01\tls_snf1_grp\My%20Documents\SANALYT\CONS_T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My%20Documents/depraccrDec200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My%20Documents\depraccrDec2000.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UD4/Services/Finance/0848_tax_dept/TOTIT/Close/Entity%20Sub-Group/PEPCO/Monthly%20Recon/2009/Nov%2023609.xls?A467B9B2" TargetMode="External"/><Relationship Id="rId1" Type="http://schemas.openxmlformats.org/officeDocument/2006/relationships/externalLinkPath" Target="file:///\\A467B9B2\Nov%20236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D4\Services\Finance\0848_tax_dept\TOTIT\Close\Entity%20Sub-Group\PEPCO\Monthly%20Recon\2009\Nov%20236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502765%20GM\2005\WD05_Capital\NQ05_M01.xls" TargetMode="External"/></Relationships>
</file>

<file path=xl/externalLinks/_rels/externalLink26.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s%20and%20Settings/Yang.Li/Local%20Settings/Temporary%20Internet%20Files/OLK35/NQ04_M04.xls?71576FF5" TargetMode="External"/><Relationship Id="rId1" Type="http://schemas.openxmlformats.org/officeDocument/2006/relationships/externalLinkPath" Target="file:///\\71576FF5\NQ04_M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Yang.Li\Local%20Settings\Temporary%20Internet%20Files\OLK35\NQ04_M0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Masterdata"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ACC/TAXCOMM/Corptax/2004/04%20April/APR04%20SPP%20accrual%20&amp;%20regulatory%20workpaper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Ussnf1gtsfp01\tls_snf1_grp\My%20Documents\1997\1996\DEPR9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Relationships>
</file>

<file path=xl/externalLinks/_rels/externalLink32.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Services/Finance/0848_tax_dept/TOTIT/Close/Entity%20Sub-Group/PEPCO/Monthly%20Recon/2010/Sept%2023610.xls?8B24E830" TargetMode="External"/><Relationship Id="rId1" Type="http://schemas.openxmlformats.org/officeDocument/2006/relationships/externalLinkPath" Target="file:///\\8B24E830\Sept%202361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10\Sept%202361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35.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Services/Finance/0848_tax_dept/Regulatory/Pepco/FERC%20Workpapers/Fas109%203rd%20Qtr08.xls?55871008" TargetMode="External"/><Relationship Id="rId1" Type="http://schemas.openxmlformats.org/officeDocument/2006/relationships/externalLinkPath" Target="file:///\\55871008\Fas109%203rd%20Qtr0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Services\Finance\0848_tax_dept\Regulatory\Pepco\FERC%20Workpapers\Fas109%203rd%20Qtr0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DOCUME~1/khang/LOCALS~1/Temp/notesC66157/2011%20Q4%20SAP%20Cash%20Payment%20Data.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1\khang\LOCALS~1\Temp\notesC66157\2011%20Q4%20SAP%20Cash%20Payment%20Data.xlsx" TargetMode="External"/></Relationships>
</file>

<file path=xl/externalLinks/_rels/externalLink39.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NJ%20Restructuring/2002%20Budget%20and%20Rates/2002%20High%20Level%20Budget/2002-2006%20TUB%20Forecast%20.xls?DE536C80" TargetMode="External"/><Relationship Id="rId1" Type="http://schemas.openxmlformats.org/officeDocument/2006/relationships/externalLinkPath" Target="file:///\\DE536C80\2002-2006%20TUB%20Forecast%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ACC\TAXCOMM\Corptax\2004\04%20April\APR04%20SPP%20accrual%20&amp;%20regulatory%20workpaper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NJ%20Restructuring\2002%20Budget%20and%20Rates\2002%20High%20Level%20Budget\2002-2006%20TUB%20Forecast%2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ww.oasis.oati.com/REGSUPP/FERC/FERC%20-%20OATT/RS1081%20Rate%20Filings/2013%20(2012%20TY)%20ER13-1623/Model%20&amp;%20Filing/Model%20RevReq%202013%20OATT%20-%20Final%20As%20Filed.xlsx" TargetMode="External"/></Relationships>
</file>

<file path=xl/externalLinks/_rels/externalLink42.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s%20and%20Settings/youlee/Local%20Settings/Temp/3)%20SPPC%202001%20Remove%20Capital%20Direct%20Costs.xls?F3A05B3B" TargetMode="External"/><Relationship Id="rId1" Type="http://schemas.openxmlformats.org/officeDocument/2006/relationships/externalLinkPath" Target="file:///\\F3A05B3B\3)%20SPPC%202001%20Remove%20Capital%20Direct%20Cost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20SPPC%202001%20Remove%20Capital%20Direct%20Costs.xls" TargetMode="External"/></Relationships>
</file>

<file path=xl/externalLinks/_rels/externalLink44.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s%20and%20Settings/youlee/Local%20Settings/Temp/3)NPC%20%20Adjustment%20%202001%20Direct%20Capital%20Costs%20Removed%20.xls?F3A05B3B" TargetMode="External"/><Relationship Id="rId1" Type="http://schemas.openxmlformats.org/officeDocument/2006/relationships/externalLinkPath" Target="file:///\\F3A05B3B\3)NPC%20%20Adjustment%20%202001%20Direct%20Capital%20Costs%20Removed%2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NPC%20%20Adjustment%20%202001%20Direct%20Capital%20Costs%20Removed%2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www.oasis.oati.com/Data%20(D)/1-Projects/1-%20Projects-Pending/PacifiCorp/Post%20settlement%20Formula%20runs/Issued%20Copy%20of%202013_Projection__Variance_Analysis.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DOCUME~1/smallk/LOCALS~1/Temp/notesA188F6/2002True-up%20for%20Sep15th-FINAL.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OCUME~1\smallk\LOCALS~1\Temp\notesA188F6\2002True-up%20for%20Sep15th-FIN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CLIENTS\Clients\STR\Indirect%20Cost\Conectiv\Contractors\2000%20Orders%20with%20vendo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Documentum/Viewed/IDD%20#5 - Alliant - IPL_7.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Documentum\Viewed\IDD%20#5 - Alliant - IPL_7.xlsx" TargetMode="External"/></Relationships>
</file>

<file path=xl/externalLinks/_rels/externalLink52.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um/Viewed/DirectoryStructure/Activities/Accounting/Fuel/Fuel_NUCLEAR/2002/1202/nuclear_journal_December.xls?16DDDA2C" TargetMode="External"/><Relationship Id="rId1" Type="http://schemas.openxmlformats.org/officeDocument/2006/relationships/externalLinkPath" Target="file:///\\16DDDA2C\nuclear_journal_December.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um\Viewed\DirectoryStructure\Activities\Accounting\Fuel\Fuel_NUCLEAR\2002\1202\nuclear_journal_December.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kmapp-na1-02.towers.com:8901/00270/2000mlob/othsys/team/p8001w0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T:\_5%20Year%20Plan%202004-08\_June%20Board\Working%20Model%20DTE%20Consol%20Base%20JUNE%20BRD.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Services/Finance/0865/04tr/Monthly%20Balances%20for%20Cap%20Int%20excluded%20routine%20job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Services\Finance\0865\04tr\Monthly%20Balances%20for%20Cap%20Int%20excluded%20routine%20jobs.xls" TargetMode="External"/></Relationships>
</file>

<file path=xl/externalLinks/_rels/externalLink58.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s%20and%20Settings/KMARS001/My%20Documents/Clients/Accounting%20Method/AES/2002%20Indirect%20Cost%20Study%20-%20Calculation.xls?3753F029" TargetMode="External"/><Relationship Id="rId1" Type="http://schemas.openxmlformats.org/officeDocument/2006/relationships/externalLinkPath" Target="file:///\\3753F029\2002%20Indirect%20Cost%20Study%20-%20Calculation.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ocuments%20and%20Settings\KMARS001\My%20Documents\Clients\Accounting%20Method\AES\2002%20Indirect%20Cost%20Study%20-%20Calculation.xls"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Services/Finance/0992_g038/DC%20DETAIL%202006/Annual%20Ratios%20for%20Rev%20Req/2006%20Rent%20Revenue/Rent%20Revenue%20Analysis%202006.xls?1CB1F367" TargetMode="External"/><Relationship Id="rId1" Type="http://schemas.openxmlformats.org/officeDocument/2006/relationships/externalLinkPath" Target="file:///\\1CB1F367\Rent%20Revenue%20Analysis%2020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Documentum/Viewed/2008%20New%20Method%20263A%20Calculation.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ocumentum\Viewed\2008%20New%20Method%20263A%20Calculation.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DOCUME~1/KMARS001/LOCALS~1/Temp/notes335BF6/WBS%20by%20Profit%20Center%20CE%20Summary.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OCUME~1\KMARS001\LOCALS~1\Temp\notes335BF6\WBS%20by%20Profit%20Center%20CE%20Summary.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DOCUME~1/kfjeldal/LOCALS~1/Temp/notes8160F2/2002-2006%20TUB%20Forecast%2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DOCUME~1\kfjeldal\LOCALS~1\Temp\notes8160F2\2002-2006%20TUB%20Forecast%20.xls" TargetMode="External"/></Relationships>
</file>

<file path=xl/externalLinks/_rels/externalLink66.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1/kfjeldal/LOCALS~1/Temp/notes8160F2/2003-2007%20TUB%20Forecast%20Deferral%20Case%20v080102.xls?52E8FADC" TargetMode="External"/><Relationship Id="rId1" Type="http://schemas.openxmlformats.org/officeDocument/2006/relationships/externalLinkPath" Target="file:///\\52E8FADC\2003-2007%20TUB%20Forecast%20Deferral%20Case%20v0801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DOCUME~1\kfjeldal\LOCALS~1\Temp\notes8160F2\2003-2007%20TUB%20Forecast%20Deferral%20Case%20v0801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Sheathas6-xp\cos0699%20case%203137\EXCEL\TGSgas\WP%20AAs.xls" TargetMode="External"/></Relationships>
</file>

<file path=xl/externalLinks/_rels/externalLink69.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s%20and%20Settings/kellevans/My%20Documents/Clients/STR/Indirect%20Cost/Alliant%20Energy/Dept%20Analysis/AandGAnalysis%201999.xls?ABBA7E23" TargetMode="External"/><Relationship Id="rId1" Type="http://schemas.openxmlformats.org/officeDocument/2006/relationships/externalLinkPath" Target="file:///\\ABBA7E23\AandGAnalysis%2019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ervices\Finance\0992_g038\DC%20DETAIL%202006\Annual%20Ratios%20for%20Rev%20Req\2006%20Rent%20Revenue\Rent%20Revenue%20Analysis%2020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Alliant%20Energy\Dept%20Analysis\AandGAnalysis%201999.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Shared/NewJerseyDeferrals/1999%20Deferrals/oct99/OctoberTariff(Old).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Shared\NewJerseyDeferrals\1999%20Deferrals\oct99\OctoberTariff(Old).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A:\PAWATER\WATERA.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TEMP/Res_Alloc_MBS_Replacement_Project.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TEMP\Res_Alloc_MBS_Replacement_Project.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Services/Finance/0865/06tr/cap%20int%202006/Cut-In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Services\Finance\0865\06tr\cap%20int%202006\Cut-Ins.xls" TargetMode="External"/></Relationships>
</file>

<file path=xl/externalLinks/_rels/externalLink8.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Services/Finance/0848_tax_dept/Regulatory/Pepco/Operating%20&amp;%20Nonoperating%20Reclass%20Entries/RPT50MON%2008%20Qrtly%20FERC%20Budget.xls?8A099B0B" TargetMode="External"/><Relationship Id="rId1" Type="http://schemas.openxmlformats.org/officeDocument/2006/relationships/externalLinkPath" Target="file:///\\8A099B0B\RPT50MON%2008%20Qrtly%20FERC%20Budge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cp-wpp-in21:60009/Services/Finance/0848_tax_dept/Tax%20Accounting,%20Provisions,%20and%20Reserves/TBBS/10K%20Footnote%20Support/2009/10K%20Support%20GL%20Lookup%20-%20Updated%20with%202009%20Accts.xls" TargetMode="External"/></Relationships>
</file>

<file path=xl/externalLinks/_rels/externalLink81.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Users/antgallo/AppData/Local/Temp/wz13d3/2008%20Casualty%20Calc%20and%20memos/ACE%202008%20Summary.xls?2ECB9176" TargetMode="External"/><Relationship Id="rId1" Type="http://schemas.openxmlformats.org/officeDocument/2006/relationships/externalLinkPath" Target="file:///\\2ECB9176\ACE%202008%20Summary.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Users\antgallo\AppData\Local\Temp\wz13d3\2008%20Casualty%20Calc%20and%20memos\ACE%202008%20Summary.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FERC%20Deferred%20Rollforward/Q2%202009%20Deferred%20Rollforward.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FERC%20Deferred%20Rollforward\Q2%202009%20Deferred%20Rollforward.xls" TargetMode="External"/></Relationships>
</file>

<file path=xl/externalLinks/_rels/externalLink85.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um/Viewed/DTE%202%20Go%20Live/2007/March%202007/March%20FIT%20R3%20expense%20validation%20-%20%20by%20transaction%20type.xls?573D08F3" TargetMode="External"/><Relationship Id="rId1" Type="http://schemas.openxmlformats.org/officeDocument/2006/relationships/externalLinkPath" Target="file:///\\573D08F3\March%20FIT%20R3%20expense%20validation%20-%20%20by%20transaction%20type.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Documentum\Viewed\DTE%202%20Go%20Live\2007\March%202007\March%20FIT%20R3%20expense%20validation%20-%20%20by%20transaction%20type.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39005/003/Templates%20to%20Compare/Formula%20December%202017%20True-up%20with%20Interest.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ga-fs02\m-ga-projects01\39005\003\Templates%20to%20Compare\Formula%20December%202017%20True-up%20with%20Interest.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WINDOWS/TEMP/Unit%20Data%20Upload/Templates/Hyp.%20Retrieve%20v3.5%20%20-%20May%20%20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Services\Finance\0848_tax_dept\Regulatory\Pepco\Operating%20&amp;%20Nonoperating%20Reclass%20Entries\RPT50MON%2008%20Qrtly%20FERC%20Budge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WINDOWS\TEMP\Unit%20Data%20Upload\Templates\Hyp.%20Retrieve%20v3.5%20%20-%20May%20%20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www.oatioasis.com/TEMP/FERCFACT.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My%20Documents/SANALYT/CONS_T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My%20Documents\SANALYT\CONS_TA.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www.oasis.oati.com/Kraft/Special%20Projects/OATT/2001/2001%20OATT%20Rates%20TD%20OMadj.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nvision/NPC/NVPWR_BALANCE_SHEET_(2001-12-3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nvision\NPC\NVPWR_BALANCE_SHEET_(2001-12-31).xls" TargetMode="External"/></Relationships>
</file>

<file path=xl/externalLinks/_rels/externalLink97.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Services/Finance/0848_tax_dept/Tax%20Accounting,%20Provisions,%20and%20Reserves/Provisions/2009/PHI%20Consolidated/Q1/Rollforwards,%20Acct%20Recs,%20ETR/PHI%20Consol%20Current-Def'd%20Exp%202009-03%20-%20WORKING.xls?6B33C6D5" TargetMode="External"/><Relationship Id="rId1" Type="http://schemas.openxmlformats.org/officeDocument/2006/relationships/externalLinkPath" Target="file:///\\6B33C6D5\PHI%20Consol%20Current-Def'd%20Exp%202009-03%20-%20WORKING.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9\PHI%20Consolidated\Q1\Rollforwards,%20Acct%20Recs,%20ETR\PHI%20Consol%20Current-Def'd%20Exp%202009-03%20-%20WORKING.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Data"/>
      <sheetName val="Data Entry"/>
      <sheetName val="Temp Data"/>
    </sheetNames>
    <sheetDataSet>
      <sheetData sheetId="0"/>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sheetData>
      <sheetData sheetId="1"/>
      <sheetData sheetId="2" refreshError="1"/>
      <sheetData sheetId="3" refreshError="1"/>
      <sheetData sheetId="4" refreshError="1"/>
      <sheetData sheetId="5"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Average Rates"/>
      <sheetName val="Unbund Rev Sum w  Tax &amp; SBC"/>
      <sheetName val="Unbundled Revenue Summary "/>
      <sheetName val="Unbundled Rev Summary with Tax"/>
      <sheetName val="NUG Savings Revenue Proof"/>
      <sheetName val="2000 Target Rates"/>
      <sheetName val="Rate Class Detail"/>
      <sheetName val="Rate Class Detail with Tax"/>
      <sheetName val="BGS 1999"/>
      <sheetName val="BGS 2000"/>
      <sheetName val="BGS Rates"/>
      <sheetName val="Shopping Credit Table"/>
      <sheetName val="Distribution Rates"/>
      <sheetName val="NNC Rates"/>
      <sheetName val="2000 NNC Rate"/>
      <sheetName val="2000 NNC Rate Reduction"/>
      <sheetName val="MTC NNC RATES"/>
      <sheetName val="Regulatory Assets"/>
      <sheetName val="SBC"/>
      <sheetName val="Determinants"/>
      <sheetName val="AGS-TOU Determinants"/>
      <sheetName val="OTRA Discounts"/>
      <sheetName val="Merger &amp; TEFA"/>
      <sheetName val="Bill Impact Analysis"/>
      <sheetName val="2000 Sales"/>
      <sheetName val="2000 TEFA"/>
      <sheetName val="2000 BGS Deferral"/>
      <sheetName val="BGS Ancillary &amp; Admin."/>
      <sheetName val="2000 Rates"/>
      <sheetName val="G"/>
      <sheetName val="HQ"/>
      <sheetName val="R"/>
      <sheetName val="V"/>
      <sheetName val="COSS Results UNBUND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Average Rates"/>
      <sheetName val="Unbund Rev Sum w  Tax &amp; SBC"/>
      <sheetName val="Unbundled Revenue Summary "/>
      <sheetName val="Unbundled Rev Summary with Tax"/>
      <sheetName val="NUG Savings Revenue Proof"/>
      <sheetName val="2000 Target Rates"/>
      <sheetName val="Rate Class Detail"/>
      <sheetName val="Rate Class Detail with Tax"/>
      <sheetName val="BGS 1999"/>
      <sheetName val="BGS 2000"/>
      <sheetName val="BGS Rates"/>
      <sheetName val="Shopping Credit Table"/>
      <sheetName val="Distribution Rates"/>
      <sheetName val="NNC Rates"/>
      <sheetName val="2000 NNC Rate"/>
      <sheetName val="2000 NNC Rate Reduction"/>
      <sheetName val="MTC NNC RATES"/>
      <sheetName val="Regulatory Assets"/>
      <sheetName val="SBC"/>
      <sheetName val="Determinants"/>
      <sheetName val="AGS-TOU Determinants"/>
      <sheetName val="OTRA Discounts"/>
      <sheetName val="Merger &amp; TEFA"/>
      <sheetName val="Bill Impact Analysis"/>
      <sheetName val="2000 Sales"/>
      <sheetName val="2000 TEFA"/>
      <sheetName val="2000 BGS Deferral"/>
      <sheetName val="BGS Ancillary &amp; Admin."/>
      <sheetName val="2000 Rates"/>
      <sheetName val="G"/>
      <sheetName val="HQ"/>
      <sheetName val="R"/>
      <sheetName val="V"/>
      <sheetName val="COSS Results UNBUND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O"/>
      <sheetName val="Nonlevelized-IOU"/>
      <sheetName val="Opco Data"/>
    </sheetNames>
    <sheetDataSet>
      <sheetData sheetId="0">
        <row r="19">
          <cell r="I19">
            <v>0</v>
          </cell>
        </row>
        <row r="24">
          <cell r="I24">
            <v>5986141</v>
          </cell>
        </row>
        <row r="82">
          <cell r="D82">
            <v>3542234396</v>
          </cell>
        </row>
        <row r="83">
          <cell r="D83">
            <v>1257390851</v>
          </cell>
        </row>
        <row r="84">
          <cell r="D84">
            <v>2496368743</v>
          </cell>
        </row>
        <row r="85">
          <cell r="D85">
            <v>523791201</v>
          </cell>
        </row>
        <row r="90">
          <cell r="D90">
            <v>2049032467.4730768</v>
          </cell>
        </row>
        <row r="91">
          <cell r="D91">
            <v>423353722.911538</v>
          </cell>
        </row>
        <row r="92">
          <cell r="D92">
            <v>910926053.31692314</v>
          </cell>
        </row>
        <row r="93">
          <cell r="D93">
            <v>343716216.37538451</v>
          </cell>
        </row>
        <row r="106">
          <cell r="D106">
            <v>0</v>
          </cell>
        </row>
        <row r="107">
          <cell r="D107">
            <v>-1312115276.4549999</v>
          </cell>
        </row>
        <row r="108">
          <cell r="D108">
            <v>-920695444.44499993</v>
          </cell>
        </row>
        <row r="109">
          <cell r="D109">
            <v>357815973.53500003</v>
          </cell>
        </row>
        <row r="116">
          <cell r="D116">
            <v>283961</v>
          </cell>
        </row>
        <row r="120">
          <cell r="D120">
            <v>36190544</v>
          </cell>
        </row>
        <row r="121">
          <cell r="D121">
            <v>6500333</v>
          </cell>
        </row>
        <row r="139">
          <cell r="D139">
            <v>33026835</v>
          </cell>
        </row>
        <row r="140">
          <cell r="D140">
            <v>472243</v>
          </cell>
        </row>
        <row r="141">
          <cell r="D141">
            <v>162043289</v>
          </cell>
        </row>
        <row r="143">
          <cell r="D143">
            <v>219769</v>
          </cell>
        </row>
        <row r="150">
          <cell r="D150">
            <v>24535167</v>
          </cell>
        </row>
        <row r="151">
          <cell r="D151">
            <v>37948565</v>
          </cell>
        </row>
        <row r="159">
          <cell r="D159">
            <v>12392143</v>
          </cell>
        </row>
        <row r="162">
          <cell r="D162">
            <v>28132670</v>
          </cell>
        </row>
        <row r="174">
          <cell r="D174">
            <v>-30145</v>
          </cell>
        </row>
        <row r="188">
          <cell r="I188">
            <v>21520139</v>
          </cell>
        </row>
        <row r="192">
          <cell r="I192">
            <v>3862922</v>
          </cell>
        </row>
        <row r="207">
          <cell r="I207">
            <v>2607891.64</v>
          </cell>
        </row>
        <row r="208">
          <cell r="I208">
            <v>25275812</v>
          </cell>
        </row>
        <row r="214">
          <cell r="D214">
            <v>10932793</v>
          </cell>
        </row>
        <row r="215">
          <cell r="D215">
            <v>6195466</v>
          </cell>
        </row>
        <row r="216">
          <cell r="D216">
            <v>18788693</v>
          </cell>
        </row>
        <row r="217">
          <cell r="D217">
            <v>11294180</v>
          </cell>
        </row>
        <row r="221">
          <cell r="D221">
            <v>7830558761</v>
          </cell>
        </row>
        <row r="222">
          <cell r="D222">
            <v>0</v>
          </cell>
        </row>
        <row r="223">
          <cell r="D223">
            <v>0</v>
          </cell>
        </row>
        <row r="227">
          <cell r="I227">
            <v>77199891</v>
          </cell>
        </row>
        <row r="229">
          <cell r="I229">
            <v>6873220</v>
          </cell>
        </row>
        <row r="232">
          <cell r="I232">
            <v>1540365055.5</v>
          </cell>
        </row>
        <row r="238">
          <cell r="D238">
            <v>1606738802</v>
          </cell>
        </row>
        <row r="239">
          <cell r="D239">
            <v>116350000</v>
          </cell>
        </row>
        <row r="243">
          <cell r="I243">
            <v>7469801</v>
          </cell>
        </row>
        <row r="246">
          <cell r="I246">
            <v>31588965.315012161</v>
          </cell>
        </row>
        <row r="247">
          <cell r="I247">
            <v>0</v>
          </cell>
        </row>
        <row r="248">
          <cell r="I248">
            <v>0</v>
          </cell>
        </row>
        <row r="249">
          <cell r="I249">
            <v>0</v>
          </cell>
        </row>
        <row r="280">
          <cell r="D280">
            <v>0.35</v>
          </cell>
        </row>
        <row r="281">
          <cell r="D281">
            <v>6.5000000000000002E-2</v>
          </cell>
        </row>
        <row r="282">
          <cell r="D282">
            <v>0</v>
          </cell>
        </row>
      </sheetData>
      <sheetData sheetId="1">
        <row r="7">
          <cell r="K7" t="str">
            <v>For the 12 months ended 12/31/11</v>
          </cell>
        </row>
        <row r="10">
          <cell r="D10" t="str">
            <v>Entergy Texas, Inc.</v>
          </cell>
        </row>
        <row r="26">
          <cell r="I26">
            <v>3521595.8333333335</v>
          </cell>
        </row>
        <row r="89">
          <cell r="D89">
            <v>898951627.17692256</v>
          </cell>
        </row>
        <row r="90">
          <cell r="D90">
            <v>852370423.91461504</v>
          </cell>
        </row>
        <row r="91">
          <cell r="D91">
            <v>1258228537.0323081</v>
          </cell>
        </row>
        <row r="92">
          <cell r="D92">
            <v>243683842.00384599</v>
          </cell>
        </row>
        <row r="97">
          <cell r="D97">
            <v>581864765.9799999</v>
          </cell>
        </row>
        <row r="98">
          <cell r="D98">
            <v>253404466.33000001</v>
          </cell>
        </row>
        <row r="99">
          <cell r="D99">
            <v>276874742.80999994</v>
          </cell>
        </row>
        <row r="100">
          <cell r="D100">
            <v>127362573.13</v>
          </cell>
        </row>
        <row r="113">
          <cell r="D113">
            <v>-12048.04</v>
          </cell>
        </row>
        <row r="114">
          <cell r="D114">
            <v>-613908920.53499997</v>
          </cell>
        </row>
        <row r="115">
          <cell r="D115">
            <v>-469513464.80500001</v>
          </cell>
        </row>
        <row r="116">
          <cell r="D116">
            <v>237510767.49000001</v>
          </cell>
        </row>
        <row r="124">
          <cell r="D124">
            <v>6143480</v>
          </cell>
        </row>
        <row r="125">
          <cell r="D125">
            <v>8487803</v>
          </cell>
        </row>
        <row r="162">
          <cell r="D162">
            <v>26546580</v>
          </cell>
        </row>
        <row r="164">
          <cell r="D164">
            <v>8929644</v>
          </cell>
        </row>
        <row r="165">
          <cell r="D165">
            <v>74796014</v>
          </cell>
        </row>
        <row r="167">
          <cell r="D167">
            <v>86451</v>
          </cell>
        </row>
        <row r="174">
          <cell r="D174">
            <v>13949104</v>
          </cell>
        </row>
        <row r="175">
          <cell r="D175">
            <v>14584432</v>
          </cell>
        </row>
        <row r="181">
          <cell r="D181">
            <v>3920746</v>
          </cell>
        </row>
        <row r="184">
          <cell r="D184">
            <v>13395.297853599999</v>
          </cell>
        </row>
        <row r="233">
          <cell r="I233">
            <v>1858303.8907692311</v>
          </cell>
        </row>
        <row r="234">
          <cell r="I234">
            <v>13036121.748461541</v>
          </cell>
        </row>
        <row r="250">
          <cell r="D250">
            <v>12559256</v>
          </cell>
        </row>
        <row r="251">
          <cell r="D251">
            <v>2229546</v>
          </cell>
        </row>
        <row r="252">
          <cell r="D252">
            <v>10697124</v>
          </cell>
        </row>
        <row r="253">
          <cell r="D253">
            <v>8068168</v>
          </cell>
        </row>
        <row r="257">
          <cell r="D257">
            <v>3254184720</v>
          </cell>
        </row>
        <row r="258">
          <cell r="D258">
            <v>0</v>
          </cell>
        </row>
        <row r="259">
          <cell r="D259">
            <v>0</v>
          </cell>
        </row>
        <row r="263">
          <cell r="I263">
            <v>59077540</v>
          </cell>
        </row>
        <row r="265">
          <cell r="I265">
            <v>0</v>
          </cell>
        </row>
        <row r="268">
          <cell r="I268">
            <v>861823074</v>
          </cell>
        </row>
        <row r="274">
          <cell r="D274">
            <v>892830756</v>
          </cell>
        </row>
        <row r="275">
          <cell r="D275">
            <v>0</v>
          </cell>
        </row>
        <row r="289">
          <cell r="I289">
            <v>24331244.917123936</v>
          </cell>
        </row>
        <row r="325">
          <cell r="D325">
            <v>0.35</v>
          </cell>
        </row>
        <row r="326">
          <cell r="D326">
            <v>0</v>
          </cell>
        </row>
        <row r="327">
          <cell r="D327">
            <v>0</v>
          </cell>
        </row>
      </sheetData>
      <sheetData sheetId="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8.1723282774619987E-2</v>
          </cell>
          <cell r="C39">
            <v>8.1640793532299583E-2</v>
          </cell>
        </row>
      </sheetData>
      <sheetData sheetId="5"/>
      <sheetData sheetId="6"/>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8.1723282774619987E-2</v>
          </cell>
          <cell r="C39">
            <v>8.1640793532299583E-2</v>
          </cell>
        </row>
      </sheetData>
      <sheetData sheetId="5"/>
      <sheetData sheetId="6"/>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c 9999) Current"/>
      <sheetName val="CIV Subs Current"/>
      <sheetName val="Consolco I Current"/>
      <sheetName val="CE Current-Continued Ops"/>
      <sheetName val="ACE Current"/>
      <sheetName val="PES Current"/>
      <sheetName val="DPL Current"/>
      <sheetName val="Consolco II"/>
      <sheetName val="PHI cosol - Def"/>
      <sheetName val="PHI Def"/>
      <sheetName val="Phisco Def"/>
      <sheetName val="Pepco Def"/>
      <sheetName val="PCI Def"/>
      <sheetName val="CIV (cc 9999)Def Contd Ops"/>
      <sheetName val="CIV Subs Def "/>
      <sheetName val="Consolco I Def"/>
      <sheetName val="CE Def Contd Ops"/>
      <sheetName val="ACE Def"/>
      <sheetName val="DPL Def"/>
      <sheetName val="PES Def"/>
      <sheetName val="CONSOLCO II Def"/>
      <sheetName val="Lists"/>
    </sheetNames>
    <sheetDataSet>
      <sheetData sheetId="0" refreshError="1"/>
      <sheetData sheetId="1" refreshError="1"/>
      <sheetData sheetId="2" refreshError="1"/>
      <sheetData sheetId="3" refreshError="1"/>
      <sheetData sheetId="4">
        <row r="51">
          <cell r="H51">
            <v>0.40232499999999999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E13">
            <v>3502447.52935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v>190</v>
          </cell>
        </row>
        <row r="3">
          <cell r="A3">
            <v>282</v>
          </cell>
        </row>
        <row r="4">
          <cell r="A4">
            <v>283</v>
          </cell>
        </row>
      </sheetData>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c 9999) Current"/>
      <sheetName val="CIV Subs Current"/>
      <sheetName val="Consolco I Current"/>
      <sheetName val="CE Current-Continued Ops"/>
      <sheetName val="ACE Current"/>
      <sheetName val="PES Current"/>
      <sheetName val="DPL Current"/>
      <sheetName val="Consolco II"/>
      <sheetName val="PHI cosol - Def"/>
      <sheetName val="PHI Def"/>
      <sheetName val="Phisco Def"/>
      <sheetName val="Pepco Def"/>
      <sheetName val="PCI Def"/>
      <sheetName val="CIV (cc 9999)Def Contd Ops"/>
      <sheetName val="CIV Subs Def "/>
      <sheetName val="Consolco I Def"/>
      <sheetName val="CE Def Contd Ops"/>
      <sheetName val="ACE Def"/>
      <sheetName val="DPL Def"/>
      <sheetName val="PES Def"/>
      <sheetName val="CONSOLCO II Def"/>
      <sheetName val="Lists"/>
    </sheetNames>
    <sheetDataSet>
      <sheetData sheetId="0" refreshError="1"/>
      <sheetData sheetId="1" refreshError="1"/>
      <sheetData sheetId="2" refreshError="1"/>
      <sheetData sheetId="3" refreshError="1"/>
      <sheetData sheetId="4">
        <row r="51">
          <cell r="H51">
            <v>0.40232499999999999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E13">
            <v>3502447.52935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v>190</v>
          </cell>
        </row>
        <row r="3">
          <cell r="A3">
            <v>282</v>
          </cell>
        </row>
        <row r="4">
          <cell r="A4">
            <v>283</v>
          </cell>
        </row>
      </sheetData>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sment"/>
      <sheetName val="total"/>
      <sheetName val=" load 8"/>
      <sheetName val="load 9"/>
      <sheetName val="load 10"/>
      <sheetName val="load 11"/>
      <sheetName val="load 1"/>
      <sheetName val="load 2"/>
      <sheetName val="load 3"/>
      <sheetName val=" load 4"/>
      <sheetName val="load 5"/>
      <sheetName val="load 6"/>
      <sheetName val="load 7"/>
      <sheetName val="10.08.5 - 2008 Capital - TDBU"/>
      <sheetName val="10.08.3 - 2008 Expense - TDBU"/>
      <sheetName val="10.08.2 - 2008 Expense"/>
      <sheetName val="10.08.4 -2008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sment"/>
      <sheetName val="total"/>
      <sheetName val=" load 8"/>
      <sheetName val="load 9"/>
      <sheetName val="load 10"/>
      <sheetName val="load 11"/>
      <sheetName val="load 1"/>
      <sheetName val="load 2"/>
      <sheetName val="load 3"/>
      <sheetName val=" load 4"/>
      <sheetName val="load 5"/>
      <sheetName val="load 6"/>
      <sheetName val="load 7"/>
      <sheetName val="10.08.5 - 2008 Capital - TDBU"/>
      <sheetName val="10.08.3 - 2008 Expense - TDBU"/>
      <sheetName val="10.08.2 - 2008 Expense"/>
      <sheetName val="10.08.4 -2008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Tax"/>
      <sheetName val="CUT-INS"/>
      <sheetName val="CUT-IN INT."/>
      <sheetName val="QTRLY MEAS."/>
      <sheetName val="QTRLY INT. COMP"/>
      <sheetName val="MTHLY MEAS."/>
      <sheetName val="MTHLY INT. COMP"/>
      <sheetName val="CPI Rates"/>
      <sheetName val="jan feb 09"/>
      <sheetName val="march april 09"/>
      <sheetName val="may june 09"/>
      <sheetName val="july aug 09"/>
      <sheetName val="sept oct 09"/>
      <sheetName val="nov dec 09"/>
    </sheetNames>
    <sheetDataSet>
      <sheetData sheetId="0"/>
      <sheetData sheetId="1"/>
      <sheetData sheetId="2"/>
      <sheetData sheetId="3">
        <row r="250">
          <cell r="D250">
            <v>10878955.142854288</v>
          </cell>
        </row>
      </sheetData>
      <sheetData sheetId="4"/>
      <sheetData sheetId="5">
        <row r="250">
          <cell r="D250">
            <v>11207968.573299292</v>
          </cell>
        </row>
      </sheetData>
      <sheetData sheetId="6"/>
      <sheetData sheetId="7"/>
      <sheetData sheetId="8"/>
      <sheetData sheetId="9"/>
      <sheetData sheetId="10"/>
      <sheetData sheetId="11"/>
      <sheetData sheetId="12"/>
      <sheetData sheetId="13"/>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Tax"/>
      <sheetName val="CUT-INS"/>
      <sheetName val="CUT-IN INT."/>
      <sheetName val="QTRLY MEAS."/>
      <sheetName val="QTRLY INT. COMP"/>
      <sheetName val="MTHLY MEAS."/>
      <sheetName val="MTHLY INT. COMP"/>
      <sheetName val="CPI Rates"/>
      <sheetName val="jan feb 09"/>
      <sheetName val="march april 09"/>
      <sheetName val="may june 09"/>
      <sheetName val="july aug 09"/>
      <sheetName val="sept oct 09"/>
      <sheetName val="nov dec 09"/>
    </sheetNames>
    <sheetDataSet>
      <sheetData sheetId="0"/>
      <sheetData sheetId="1"/>
      <sheetData sheetId="2"/>
      <sheetData sheetId="3">
        <row r="250">
          <cell r="D250">
            <v>10878955.142854288</v>
          </cell>
        </row>
      </sheetData>
      <sheetData sheetId="4"/>
      <sheetData sheetId="5">
        <row r="250">
          <cell r="D250">
            <v>11207968.573299292</v>
          </cell>
        </row>
      </sheetData>
      <sheetData sheetId="6"/>
      <sheetData sheetId="7"/>
      <sheetData sheetId="8"/>
      <sheetData sheetId="9"/>
      <sheetData sheetId="10"/>
      <sheetData sheetId="11"/>
      <sheetData sheetId="12"/>
      <sheetData sheetId="1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s>
    <sheetDataSet>
      <sheetData sheetId="0"/>
      <sheetData sheetId="1"/>
      <sheetData sheetId="2"/>
      <sheetData sheetId="3"/>
      <sheetData sheetId="4"/>
      <sheetData sheetId="5"/>
      <sheetData sheetId="6"/>
      <sheetData sheetId="7">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s>
    <sheetDataSet>
      <sheetData sheetId="0"/>
      <sheetData sheetId="1"/>
      <sheetData sheetId="2"/>
      <sheetData sheetId="3"/>
      <sheetData sheetId="4"/>
      <sheetData sheetId="5"/>
      <sheetData sheetId="6"/>
      <sheetData sheetId="7">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2nd qtr 2000"/>
      <sheetName val="adjustments"/>
      <sheetName val="Fair Value"/>
      <sheetName val="merger related costs"/>
      <sheetName val="JE's"/>
      <sheetName val="Sheet1"/>
      <sheetName val="Nuc FV Dec"/>
      <sheetName val="Goodwill amort"/>
      <sheetName val="PECO Securit Adj"/>
      <sheetName val="chg in acctg prin"/>
      <sheetName val="don't use past here."/>
      <sheetName val="Goodwill"/>
      <sheetName val="PECO stock price"/>
      <sheetName val="UCM Share Repurchase"/>
      <sheetName val="Reg Asset Amort"/>
      <sheetName val="FERC 8K Recon"/>
      <sheetName val="Goodwill (2)"/>
      <sheetName val="MERGER2"/>
      <sheetName val="CONSOLIDATING W ADJUSTMENTS"/>
      <sheetName val="Oct-00"/>
      <sheetName val="mktprice"/>
      <sheetName val="Assumptions"/>
      <sheetName val="State ETR Calc"/>
      <sheetName val="LineItem Data"/>
      <sheetName val="SETUP-Review"/>
    </sheetNames>
    <sheetDataSet>
      <sheetData sheetId="0" refreshError="1"/>
      <sheetData sheetId="1" refreshError="1">
        <row r="6">
          <cell r="A6" t="str">
            <v>UNAUDITED PROFORMA CONDENSED STATEMENT OF INCOME</v>
          </cell>
          <cell r="K6" t="str">
            <v>UNAUDITED PROFORMA CONDENSED STATEMENT OF INCOME</v>
          </cell>
          <cell r="V6" t="str">
            <v>UNAUDITED PRO FORMA COMBINED CONDENSED STATEMENT OF INCOME</v>
          </cell>
        </row>
        <row r="7">
          <cell r="A7" t="str">
            <v>(Millions Except Per Share Data)</v>
          </cell>
          <cell r="K7" t="str">
            <v>(Millions Except Per Share Data)</v>
          </cell>
          <cell r="V7" t="str">
            <v>(Millions Except Per Share Data)</v>
          </cell>
        </row>
        <row r="8">
          <cell r="A8" t="str">
            <v>FOR THE first six months ended June 30, 2000</v>
          </cell>
          <cell r="K8" t="str">
            <v>FOR THE first six months ended June 30, 2000</v>
          </cell>
          <cell r="V8" t="str">
            <v>FOR THE first six months ended June 30, 2000</v>
          </cell>
        </row>
        <row r="11">
          <cell r="I11" t="str">
            <v>PECO</v>
          </cell>
          <cell r="Y11" t="str">
            <v>PECO</v>
          </cell>
        </row>
        <row r="12">
          <cell r="D12" t="str">
            <v>PECO</v>
          </cell>
          <cell r="G12" t="str">
            <v>PECO Energy</v>
          </cell>
          <cell r="I12" t="str">
            <v>Energy</v>
          </cell>
          <cell r="P12" t="str">
            <v>UNICOM</v>
          </cell>
          <cell r="R12" t="str">
            <v>UNICOM</v>
          </cell>
          <cell r="T12" t="str">
            <v>UNICOM</v>
          </cell>
          <cell r="Y12" t="str">
            <v>Energy</v>
          </cell>
        </row>
        <row r="13">
          <cell r="D13" t="str">
            <v>Energy</v>
          </cell>
          <cell r="F13" t="str">
            <v xml:space="preserve">Chg in </v>
          </cell>
          <cell r="G13" t="str">
            <v>Transition Bond</v>
          </cell>
          <cell r="I13" t="str">
            <v>Prior to</v>
          </cell>
          <cell r="N13" t="str">
            <v>UNICOM</v>
          </cell>
          <cell r="P13" t="str">
            <v>Fossil Sale</v>
          </cell>
          <cell r="R13" t="str">
            <v>Share Buyback</v>
          </cell>
          <cell r="T13" t="str">
            <v>Prior to</v>
          </cell>
          <cell r="Y13" t="str">
            <v>Prior to</v>
          </cell>
          <cell r="AA13" t="str">
            <v>UNICOM</v>
          </cell>
          <cell r="AD13" t="str">
            <v>Merger</v>
          </cell>
          <cell r="AF13" t="str">
            <v>Merger</v>
          </cell>
        </row>
        <row r="14">
          <cell r="D14" t="str">
            <v>As</v>
          </cell>
          <cell r="F14" t="str">
            <v>Acct</v>
          </cell>
          <cell r="G14" t="str">
            <v>ProForma</v>
          </cell>
          <cell r="I14" t="str">
            <v>Merger</v>
          </cell>
          <cell r="N14" t="str">
            <v>As</v>
          </cell>
          <cell r="P14" t="str">
            <v>ProForma</v>
          </cell>
          <cell r="R14" t="str">
            <v>ProForma</v>
          </cell>
          <cell r="T14" t="str">
            <v>Merger</v>
          </cell>
          <cell r="Y14" t="str">
            <v>Merger</v>
          </cell>
          <cell r="AA14" t="str">
            <v>as</v>
          </cell>
          <cell r="AB14" t="str">
            <v>ComEd</v>
          </cell>
          <cell r="AD14" t="str">
            <v>Related</v>
          </cell>
          <cell r="AF14" t="str">
            <v>ProForma</v>
          </cell>
          <cell r="AH14" t="str">
            <v>Exelon</v>
          </cell>
        </row>
        <row r="15">
          <cell r="D15" t="str">
            <v>Filed</v>
          </cell>
          <cell r="E15" t="str">
            <v>Reclasses</v>
          </cell>
          <cell r="F15" t="str">
            <v>Princ</v>
          </cell>
          <cell r="G15" t="str">
            <v>Adjustments(1)</v>
          </cell>
          <cell r="I15" t="str">
            <v>ProForma</v>
          </cell>
          <cell r="N15" t="str">
            <v>Filed</v>
          </cell>
          <cell r="P15" t="str">
            <v>Adjustments(3)</v>
          </cell>
          <cell r="R15" t="str">
            <v>Adjustments(4)</v>
          </cell>
          <cell r="T15" t="str">
            <v>ProForma</v>
          </cell>
          <cell r="Y15" t="str">
            <v>ProForma</v>
          </cell>
          <cell r="AA15" t="str">
            <v>filed</v>
          </cell>
          <cell r="AB15" t="str">
            <v>Reclasses</v>
          </cell>
          <cell r="AD15" t="str">
            <v>Costs</v>
          </cell>
          <cell r="AF15" t="str">
            <v>Adjustments</v>
          </cell>
          <cell r="AH15" t="str">
            <v>ProForma</v>
          </cell>
        </row>
        <row r="16">
          <cell r="AD16" t="str">
            <v>UCM 25</v>
          </cell>
        </row>
        <row r="17">
          <cell r="A17" t="str">
            <v>Operating Revenues</v>
          </cell>
          <cell r="K17" t="str">
            <v>Operating Revenues</v>
          </cell>
          <cell r="V17" t="str">
            <v>Operating Revenues</v>
          </cell>
          <cell r="AD17" t="str">
            <v>PECO 20</v>
          </cell>
        </row>
        <row r="18">
          <cell r="B18" t="str">
            <v>Electric</v>
          </cell>
          <cell r="E18">
            <v>4</v>
          </cell>
          <cell r="F18">
            <v>0</v>
          </cell>
          <cell r="G18">
            <v>0</v>
          </cell>
          <cell r="I18">
            <v>4</v>
          </cell>
          <cell r="L18" t="str">
            <v>Electric</v>
          </cell>
          <cell r="N18">
            <v>3465</v>
          </cell>
          <cell r="P18">
            <v>0</v>
          </cell>
          <cell r="R18">
            <v>0</v>
          </cell>
          <cell r="T18">
            <v>3465</v>
          </cell>
          <cell r="W18" t="str">
            <v>Electric</v>
          </cell>
          <cell r="Y18">
            <v>4</v>
          </cell>
          <cell r="AA18">
            <v>3465</v>
          </cell>
          <cell r="AB18">
            <v>3</v>
          </cell>
          <cell r="AF18">
            <v>-14.047000000000001</v>
          </cell>
          <cell r="AH18">
            <v>3457.953</v>
          </cell>
        </row>
        <row r="19">
          <cell r="B19" t="str">
            <v>Gas</v>
          </cell>
          <cell r="D19">
            <v>2716</v>
          </cell>
          <cell r="E19">
            <v>6</v>
          </cell>
          <cell r="G19">
            <v>0</v>
          </cell>
          <cell r="I19">
            <v>2722</v>
          </cell>
          <cell r="L19" t="str">
            <v>Gas</v>
          </cell>
          <cell r="N19">
            <v>0</v>
          </cell>
          <cell r="P19">
            <v>0</v>
          </cell>
          <cell r="R19">
            <v>0</v>
          </cell>
          <cell r="T19">
            <v>0</v>
          </cell>
          <cell r="W19" t="str">
            <v>Gas</v>
          </cell>
          <cell r="Y19">
            <v>2722</v>
          </cell>
          <cell r="AA19">
            <v>0</v>
          </cell>
          <cell r="AB19">
            <v>0</v>
          </cell>
          <cell r="AD19">
            <v>0</v>
          </cell>
          <cell r="AF19">
            <v>0</v>
          </cell>
          <cell r="AH19">
            <v>2722</v>
          </cell>
        </row>
        <row r="20">
          <cell r="B20" t="str">
            <v xml:space="preserve">   Total Operating Revenues</v>
          </cell>
          <cell r="D20">
            <v>2716</v>
          </cell>
          <cell r="E20">
            <v>10</v>
          </cell>
          <cell r="F20">
            <v>0</v>
          </cell>
          <cell r="G20">
            <v>0</v>
          </cell>
          <cell r="I20">
            <v>2726</v>
          </cell>
          <cell r="L20" t="str">
            <v xml:space="preserve">   Total Operating Revenues</v>
          </cell>
          <cell r="N20">
            <v>3465</v>
          </cell>
          <cell r="P20">
            <v>0</v>
          </cell>
          <cell r="R20">
            <v>0</v>
          </cell>
          <cell r="T20">
            <v>3465</v>
          </cell>
          <cell r="W20" t="str">
            <v xml:space="preserve">   Total Operating Revenues</v>
          </cell>
          <cell r="Y20">
            <v>2726</v>
          </cell>
          <cell r="AA20">
            <v>3465</v>
          </cell>
          <cell r="AB20">
            <v>3</v>
          </cell>
          <cell r="AD20">
            <v>0</v>
          </cell>
          <cell r="AF20">
            <v>-14.047000000000001</v>
          </cell>
          <cell r="AH20">
            <v>6179.9529999999995</v>
          </cell>
        </row>
        <row r="22">
          <cell r="A22" t="str">
            <v>Operating Expenses</v>
          </cell>
          <cell r="K22" t="str">
            <v>Operating Expenses</v>
          </cell>
          <cell r="V22" t="str">
            <v>Operating Expenses</v>
          </cell>
        </row>
        <row r="23">
          <cell r="B23" t="str">
            <v>Fuel and Energy Interchange</v>
          </cell>
          <cell r="D23">
            <v>926</v>
          </cell>
          <cell r="E23">
            <v>6</v>
          </cell>
          <cell r="G23">
            <v>0</v>
          </cell>
          <cell r="I23">
            <v>932</v>
          </cell>
          <cell r="L23" t="str">
            <v>Fuel and Energy Interchange</v>
          </cell>
          <cell r="N23">
            <v>872</v>
          </cell>
          <cell r="P23">
            <v>0</v>
          </cell>
          <cell r="R23">
            <v>0</v>
          </cell>
          <cell r="T23">
            <v>872</v>
          </cell>
          <cell r="W23" t="str">
            <v>Fuel and Energy Interchange</v>
          </cell>
          <cell r="Y23">
            <v>932</v>
          </cell>
          <cell r="AA23">
            <v>872</v>
          </cell>
          <cell r="AF23">
            <v>-14.047000000000001</v>
          </cell>
          <cell r="AH23">
            <v>1789.953</v>
          </cell>
        </row>
        <row r="24">
          <cell r="B24" t="str">
            <v>Operation and Maintenance</v>
          </cell>
          <cell r="D24">
            <v>835</v>
          </cell>
          <cell r="E24">
            <v>10</v>
          </cell>
          <cell r="F24">
            <v>-5</v>
          </cell>
          <cell r="G24">
            <v>0</v>
          </cell>
          <cell r="I24">
            <v>840</v>
          </cell>
          <cell r="L24" t="str">
            <v>Operation and Maintenance</v>
          </cell>
          <cell r="N24">
            <v>1094</v>
          </cell>
          <cell r="P24">
            <v>0</v>
          </cell>
          <cell r="R24">
            <v>0</v>
          </cell>
          <cell r="T24">
            <v>1094</v>
          </cell>
          <cell r="W24" t="str">
            <v>Operation and Maintenance</v>
          </cell>
          <cell r="Y24">
            <v>840</v>
          </cell>
          <cell r="AA24">
            <v>1094</v>
          </cell>
          <cell r="AD24">
            <v>-45</v>
          </cell>
          <cell r="AF24">
            <v>22.9</v>
          </cell>
          <cell r="AH24">
            <v>1911.9</v>
          </cell>
        </row>
        <row r="25">
          <cell r="B25" t="str">
            <v>Depreciation and Amortization</v>
          </cell>
          <cell r="D25">
            <v>160</v>
          </cell>
          <cell r="E25">
            <v>0</v>
          </cell>
          <cell r="F25">
            <v>0</v>
          </cell>
          <cell r="G25">
            <v>0</v>
          </cell>
          <cell r="I25">
            <v>160</v>
          </cell>
          <cell r="L25" t="str">
            <v>Depreciation and Amortization</v>
          </cell>
          <cell r="N25">
            <v>601</v>
          </cell>
          <cell r="P25">
            <v>0</v>
          </cell>
          <cell r="R25">
            <v>0</v>
          </cell>
          <cell r="T25">
            <v>601</v>
          </cell>
          <cell r="W25" t="str">
            <v>Depreciation and Amortization</v>
          </cell>
          <cell r="Y25">
            <v>160</v>
          </cell>
          <cell r="AA25">
            <v>601</v>
          </cell>
          <cell r="AF25">
            <v>-110</v>
          </cell>
          <cell r="AH25">
            <v>651</v>
          </cell>
        </row>
        <row r="26">
          <cell r="B26" t="str">
            <v>Goodwill Amortization</v>
          </cell>
          <cell r="D26">
            <v>1</v>
          </cell>
          <cell r="E26">
            <v>0</v>
          </cell>
          <cell r="F26">
            <v>0</v>
          </cell>
          <cell r="G26">
            <v>0</v>
          </cell>
          <cell r="I26">
            <v>1</v>
          </cell>
          <cell r="L26" t="str">
            <v>Goodwill Amortization</v>
          </cell>
          <cell r="N26">
            <v>1</v>
          </cell>
          <cell r="P26">
            <v>0</v>
          </cell>
          <cell r="R26">
            <v>0</v>
          </cell>
          <cell r="T26">
            <v>1</v>
          </cell>
          <cell r="W26" t="str">
            <v>Goodwill Amortization</v>
          </cell>
          <cell r="Y26">
            <v>1</v>
          </cell>
          <cell r="AA26">
            <v>1</v>
          </cell>
          <cell r="AF26">
            <v>59.862498736856949</v>
          </cell>
          <cell r="AH26">
            <v>61.862498736856949</v>
          </cell>
        </row>
        <row r="27">
          <cell r="B27" t="str">
            <v>Taxes Other Than Income Taxes</v>
          </cell>
          <cell r="D27">
            <v>130</v>
          </cell>
          <cell r="E27">
            <v>0</v>
          </cell>
          <cell r="F27">
            <v>0</v>
          </cell>
          <cell r="G27">
            <v>0</v>
          </cell>
          <cell r="I27">
            <v>130</v>
          </cell>
          <cell r="L27" t="str">
            <v>Taxes Other Than Income Taxes</v>
          </cell>
          <cell r="N27">
            <v>268</v>
          </cell>
          <cell r="P27">
            <v>0</v>
          </cell>
          <cell r="R27">
            <v>0</v>
          </cell>
          <cell r="T27">
            <v>268</v>
          </cell>
          <cell r="W27" t="str">
            <v>Taxes Other Than Income Taxes</v>
          </cell>
          <cell r="Y27">
            <v>130</v>
          </cell>
          <cell r="AA27">
            <v>268</v>
          </cell>
          <cell r="AF27">
            <v>0</v>
          </cell>
          <cell r="AH27">
            <v>398</v>
          </cell>
        </row>
        <row r="28">
          <cell r="B28" t="str">
            <v xml:space="preserve">   Total Operating Expenses</v>
          </cell>
          <cell r="D28">
            <v>2052</v>
          </cell>
          <cell r="E28">
            <v>16</v>
          </cell>
          <cell r="F28">
            <v>-5</v>
          </cell>
          <cell r="G28">
            <v>0</v>
          </cell>
          <cell r="I28">
            <v>2063</v>
          </cell>
          <cell r="L28" t="str">
            <v xml:space="preserve">   Total Operating Expenses</v>
          </cell>
          <cell r="N28">
            <v>2836</v>
          </cell>
          <cell r="P28">
            <v>0</v>
          </cell>
          <cell r="R28">
            <v>0</v>
          </cell>
          <cell r="T28">
            <v>2836</v>
          </cell>
          <cell r="W28" t="str">
            <v xml:space="preserve">   Total Operating Expenses</v>
          </cell>
          <cell r="Y28">
            <v>2063</v>
          </cell>
          <cell r="AA28">
            <v>2836</v>
          </cell>
          <cell r="AB28">
            <v>0</v>
          </cell>
          <cell r="AD28">
            <v>-45</v>
          </cell>
          <cell r="AF28">
            <v>-41.284501263143056</v>
          </cell>
          <cell r="AH28">
            <v>4812.7154987368567</v>
          </cell>
        </row>
        <row r="29">
          <cell r="A29" t="str">
            <v xml:space="preserve">Operating Income </v>
          </cell>
          <cell r="D29">
            <v>664</v>
          </cell>
          <cell r="E29">
            <v>-6</v>
          </cell>
          <cell r="F29">
            <v>5</v>
          </cell>
          <cell r="G29">
            <v>0</v>
          </cell>
          <cell r="I29">
            <v>663</v>
          </cell>
          <cell r="K29" t="str">
            <v xml:space="preserve">Operating Income </v>
          </cell>
          <cell r="N29">
            <v>629</v>
          </cell>
          <cell r="P29">
            <v>0</v>
          </cell>
          <cell r="R29">
            <v>0</v>
          </cell>
          <cell r="T29">
            <v>629</v>
          </cell>
          <cell r="V29" t="str">
            <v xml:space="preserve">Operating Income </v>
          </cell>
          <cell r="Y29">
            <v>663</v>
          </cell>
          <cell r="AA29">
            <v>629</v>
          </cell>
          <cell r="AB29">
            <v>3</v>
          </cell>
          <cell r="AD29">
            <v>45</v>
          </cell>
          <cell r="AF29">
            <v>27.237501263143056</v>
          </cell>
          <cell r="AH29">
            <v>1367.2375012631428</v>
          </cell>
        </row>
        <row r="30">
          <cell r="A30" t="str">
            <v>Other Income and Deductions</v>
          </cell>
          <cell r="K30" t="str">
            <v>Other Income and Deductions</v>
          </cell>
          <cell r="V30" t="str">
            <v>Other Income and Deductions</v>
          </cell>
        </row>
        <row r="31">
          <cell r="B31" t="str">
            <v>Interest Expense</v>
          </cell>
          <cell r="D31">
            <v>-220</v>
          </cell>
          <cell r="G31">
            <v>-11.761926795666664</v>
          </cell>
          <cell r="I31">
            <v>-231.76192679566665</v>
          </cell>
          <cell r="L31" t="str">
            <v>Interest Expense</v>
          </cell>
          <cell r="N31">
            <v>-270</v>
          </cell>
          <cell r="P31">
            <v>0</v>
          </cell>
          <cell r="R31">
            <v>0</v>
          </cell>
          <cell r="T31">
            <v>-270</v>
          </cell>
          <cell r="W31" t="str">
            <v>Interest Expense</v>
          </cell>
          <cell r="Y31">
            <v>-231.76192679566665</v>
          </cell>
          <cell r="AA31">
            <v>-270</v>
          </cell>
          <cell r="AF31">
            <v>-11</v>
          </cell>
          <cell r="AH31">
            <v>-512.76192679566668</v>
          </cell>
        </row>
        <row r="32">
          <cell r="B32" t="str">
            <v>Pref Div</v>
          </cell>
          <cell r="D32">
            <v>-5</v>
          </cell>
          <cell r="E32">
            <v>0</v>
          </cell>
          <cell r="F32">
            <v>0</v>
          </cell>
          <cell r="G32">
            <v>0</v>
          </cell>
          <cell r="I32">
            <v>-5</v>
          </cell>
          <cell r="L32" t="str">
            <v>Pref Div</v>
          </cell>
          <cell r="N32">
            <v>-17</v>
          </cell>
          <cell r="P32">
            <v>0</v>
          </cell>
          <cell r="R32">
            <v>0</v>
          </cell>
          <cell r="T32">
            <v>-17</v>
          </cell>
          <cell r="W32" t="str">
            <v>Pref Div</v>
          </cell>
          <cell r="Y32">
            <v>-5</v>
          </cell>
          <cell r="AA32">
            <v>-17</v>
          </cell>
          <cell r="AF32">
            <v>-5</v>
          </cell>
          <cell r="AH32">
            <v>-27</v>
          </cell>
        </row>
        <row r="33">
          <cell r="B33" t="str">
            <v>Other, net</v>
          </cell>
          <cell r="D33">
            <v>24</v>
          </cell>
          <cell r="E33">
            <v>6</v>
          </cell>
          <cell r="I33">
            <v>30</v>
          </cell>
          <cell r="L33" t="str">
            <v>Other, net</v>
          </cell>
          <cell r="N33">
            <v>103</v>
          </cell>
          <cell r="P33">
            <v>0</v>
          </cell>
          <cell r="R33">
            <v>0</v>
          </cell>
          <cell r="T33">
            <v>103</v>
          </cell>
          <cell r="W33" t="str">
            <v>Other, net</v>
          </cell>
          <cell r="Y33">
            <v>30</v>
          </cell>
          <cell r="AA33">
            <v>103</v>
          </cell>
          <cell r="AB33">
            <v>-3</v>
          </cell>
          <cell r="AF33">
            <v>0</v>
          </cell>
          <cell r="AH33">
            <v>130</v>
          </cell>
        </row>
        <row r="34">
          <cell r="B34" t="str">
            <v xml:space="preserve">   Total Other Income and Deductions</v>
          </cell>
          <cell r="D34">
            <v>-201</v>
          </cell>
          <cell r="E34">
            <v>6</v>
          </cell>
          <cell r="F34">
            <v>0</v>
          </cell>
          <cell r="G34">
            <v>-11.761926795666664</v>
          </cell>
          <cell r="I34">
            <v>-206.76192679566665</v>
          </cell>
          <cell r="L34" t="str">
            <v xml:space="preserve">   Total Other Income and Deductions</v>
          </cell>
          <cell r="N34">
            <v>-184</v>
          </cell>
          <cell r="P34">
            <v>0</v>
          </cell>
          <cell r="R34">
            <v>0</v>
          </cell>
          <cell r="T34">
            <v>-184</v>
          </cell>
          <cell r="W34" t="str">
            <v xml:space="preserve">   Total Other Income and Deductions</v>
          </cell>
          <cell r="Y34">
            <v>-206.76192679566665</v>
          </cell>
          <cell r="AA34">
            <v>-184</v>
          </cell>
          <cell r="AB34">
            <v>-3</v>
          </cell>
          <cell r="AD34">
            <v>0</v>
          </cell>
          <cell r="AF34">
            <v>-16</v>
          </cell>
          <cell r="AH34">
            <v>-409.76192679566668</v>
          </cell>
        </row>
        <row r="36">
          <cell r="A36" t="str">
            <v>Income Before Income Taxes</v>
          </cell>
          <cell r="K36" t="str">
            <v>Income Before Income Taxes</v>
          </cell>
          <cell r="V36" t="str">
            <v>Income Before Income Taxes</v>
          </cell>
        </row>
        <row r="37">
          <cell r="A37" t="str">
            <v>and Extraordinary Item</v>
          </cell>
          <cell r="D37">
            <v>463</v>
          </cell>
          <cell r="E37">
            <v>0</v>
          </cell>
          <cell r="F37">
            <v>5</v>
          </cell>
          <cell r="G37">
            <v>-11.761926795666664</v>
          </cell>
          <cell r="I37">
            <v>456.23807320433332</v>
          </cell>
          <cell r="K37" t="str">
            <v>and Extraordinary Item</v>
          </cell>
          <cell r="N37">
            <v>445</v>
          </cell>
          <cell r="P37">
            <v>0</v>
          </cell>
          <cell r="R37">
            <v>0</v>
          </cell>
          <cell r="T37">
            <v>445</v>
          </cell>
          <cell r="V37" t="str">
            <v>and Extraordinary Item</v>
          </cell>
          <cell r="Y37">
            <v>456.23807320433332</v>
          </cell>
          <cell r="AA37">
            <v>445</v>
          </cell>
          <cell r="AB37">
            <v>0</v>
          </cell>
          <cell r="AD37">
            <v>45</v>
          </cell>
          <cell r="AF37">
            <v>11.237501263143056</v>
          </cell>
          <cell r="AH37">
            <v>957.47557446747612</v>
          </cell>
        </row>
        <row r="38">
          <cell r="A38" t="str">
            <v xml:space="preserve"> </v>
          </cell>
          <cell r="K38" t="str">
            <v xml:space="preserve"> </v>
          </cell>
          <cell r="V38" t="str">
            <v xml:space="preserve"> </v>
          </cell>
        </row>
        <row r="39">
          <cell r="A39" t="str">
            <v xml:space="preserve">Income Tax Expense </v>
          </cell>
          <cell r="D39">
            <v>174</v>
          </cell>
          <cell r="F39">
            <v>2</v>
          </cell>
          <cell r="G39">
            <v>-4.7047707182666656</v>
          </cell>
          <cell r="I39">
            <v>171.29522928173333</v>
          </cell>
          <cell r="K39" t="str">
            <v xml:space="preserve">Income Tax Expense </v>
          </cell>
          <cell r="N39">
            <v>102</v>
          </cell>
          <cell r="P39">
            <v>0</v>
          </cell>
          <cell r="R39">
            <v>0</v>
          </cell>
          <cell r="T39">
            <v>102</v>
          </cell>
          <cell r="V39" t="str">
            <v xml:space="preserve">Income Tax Expense </v>
          </cell>
          <cell r="Y39">
            <v>171.29522928173333</v>
          </cell>
          <cell r="AA39">
            <v>102</v>
          </cell>
          <cell r="AB39">
            <v>0</v>
          </cell>
          <cell r="AD39">
            <v>18</v>
          </cell>
          <cell r="AF39">
            <v>38.095820000000003</v>
          </cell>
          <cell r="AH39">
            <v>329.39104928173333</v>
          </cell>
        </row>
        <row r="40">
          <cell r="A40" t="str">
            <v>Income Before Extraordinary Item</v>
          </cell>
          <cell r="D40">
            <v>289</v>
          </cell>
          <cell r="E40">
            <v>0</v>
          </cell>
          <cell r="F40">
            <v>3</v>
          </cell>
          <cell r="G40">
            <v>-7.0571560773999984</v>
          </cell>
          <cell r="I40">
            <v>284.94284392259999</v>
          </cell>
          <cell r="K40" t="str">
            <v>Income Before Extraordinary Item</v>
          </cell>
          <cell r="N40">
            <v>343</v>
          </cell>
          <cell r="P40">
            <v>0</v>
          </cell>
          <cell r="R40">
            <v>0</v>
          </cell>
          <cell r="T40">
            <v>343</v>
          </cell>
          <cell r="V40" t="str">
            <v>Income Before Extraordinary Item</v>
          </cell>
          <cell r="Y40">
            <v>284.94284392259999</v>
          </cell>
          <cell r="AA40">
            <v>343</v>
          </cell>
          <cell r="AB40">
            <v>0</v>
          </cell>
          <cell r="AD40">
            <v>27</v>
          </cell>
          <cell r="AF40">
            <v>-26.858318736856948</v>
          </cell>
          <cell r="AH40">
            <v>628.08452518574279</v>
          </cell>
        </row>
        <row r="41">
          <cell r="B41" t="str">
            <v>Extraordinary</v>
          </cell>
          <cell r="D41">
            <v>-3</v>
          </cell>
          <cell r="I41">
            <v>-3</v>
          </cell>
          <cell r="W41" t="str">
            <v>PECO Extraordinary</v>
          </cell>
          <cell r="Y41">
            <v>-3</v>
          </cell>
          <cell r="AH41">
            <v>-3</v>
          </cell>
        </row>
        <row r="42">
          <cell r="W42" t="str">
            <v>PECO chg in acct prin ($22 million pre tax)( not needed for proforma purposes)</v>
          </cell>
        </row>
        <row r="43">
          <cell r="L43" t="str">
            <v>Extraordinary</v>
          </cell>
          <cell r="N43">
            <v>-4</v>
          </cell>
          <cell r="W43" t="str">
            <v>ComEd Extraordinary</v>
          </cell>
          <cell r="AA43">
            <v>-4</v>
          </cell>
          <cell r="AH43">
            <v>-4</v>
          </cell>
        </row>
        <row r="44">
          <cell r="W44" t="str">
            <v>Net Income</v>
          </cell>
          <cell r="Y44">
            <v>281.94284392259999</v>
          </cell>
          <cell r="AA44">
            <v>339</v>
          </cell>
          <cell r="AB44">
            <v>0</v>
          </cell>
          <cell r="AD44">
            <v>27</v>
          </cell>
          <cell r="AF44">
            <v>-26.858318736856948</v>
          </cell>
          <cell r="AH44">
            <v>621.08452518574279</v>
          </cell>
        </row>
        <row r="45">
          <cell r="A45" t="str">
            <v>Preferred Stock Dividend</v>
          </cell>
          <cell r="D45">
            <v>5</v>
          </cell>
          <cell r="I45">
            <v>5</v>
          </cell>
          <cell r="V45" t="str">
            <v>Pref Dividend</v>
          </cell>
          <cell r="Y45">
            <v>5</v>
          </cell>
          <cell r="AF45">
            <v>-5</v>
          </cell>
          <cell r="AH45">
            <v>0</v>
          </cell>
        </row>
        <row r="46">
          <cell r="B46" t="str">
            <v>Net Income on Common</v>
          </cell>
          <cell r="D46">
            <v>281</v>
          </cell>
          <cell r="W46" t="str">
            <v>Net Income on Common</v>
          </cell>
          <cell r="Y46">
            <v>276.94284392259999</v>
          </cell>
          <cell r="AA46">
            <v>339</v>
          </cell>
          <cell r="AB46">
            <v>0</v>
          </cell>
          <cell r="AD46">
            <v>27</v>
          </cell>
          <cell r="AF46">
            <v>-21.858318736856948</v>
          </cell>
          <cell r="AH46">
            <v>621.08452518574279</v>
          </cell>
        </row>
        <row r="48">
          <cell r="V48" t="str">
            <v>Income Before Extraordinary</v>
          </cell>
        </row>
        <row r="49">
          <cell r="A49" t="str">
            <v>Income Before Extraordinary</v>
          </cell>
          <cell r="K49" t="str">
            <v>Income Before Extraordinary</v>
          </cell>
          <cell r="T49" t="str">
            <v>info only</v>
          </cell>
          <cell r="V49" t="str">
            <v xml:space="preserve">   Item per Share</v>
          </cell>
          <cell r="AH49">
            <v>1.9469734331841466</v>
          </cell>
        </row>
        <row r="50">
          <cell r="A50" t="str">
            <v xml:space="preserve">   Item per Share</v>
          </cell>
          <cell r="D50" t="e">
            <v>#DIV/0!</v>
          </cell>
          <cell r="K50" t="str">
            <v xml:space="preserve">   Item per Share</v>
          </cell>
          <cell r="N50">
            <v>1.578462954440865</v>
          </cell>
          <cell r="T50">
            <v>1.7929952953476214</v>
          </cell>
        </row>
        <row r="51">
          <cell r="V51" t="str">
            <v>Income Before Extraordinary</v>
          </cell>
        </row>
        <row r="52">
          <cell r="A52" t="str">
            <v>Income Before Extraordinary</v>
          </cell>
          <cell r="K52" t="str">
            <v>Income Before Extraordinary</v>
          </cell>
          <cell r="V52" t="str">
            <v xml:space="preserve">   Item per Share - Diluted</v>
          </cell>
          <cell r="AH52">
            <v>1.9348427575879839</v>
          </cell>
        </row>
        <row r="53">
          <cell r="A53" t="str">
            <v xml:space="preserve">   Item per Share - Diluted</v>
          </cell>
          <cell r="D53" t="e">
            <v>#DIV/0!</v>
          </cell>
          <cell r="K53" t="str">
            <v xml:space="preserve">   Item per Share - Diluted</v>
          </cell>
          <cell r="N53">
            <v>1.5729615702100339</v>
          </cell>
        </row>
        <row r="54">
          <cell r="V54" t="str">
            <v>Average Basic Shares Outstanding</v>
          </cell>
          <cell r="AH54">
            <v>319</v>
          </cell>
        </row>
        <row r="55">
          <cell r="A55" t="str">
            <v>Average Basic Shares Outstanding</v>
          </cell>
          <cell r="K55" t="str">
            <v>Average Basic Shares Outstanding</v>
          </cell>
          <cell r="N55">
            <v>217.3</v>
          </cell>
          <cell r="T55">
            <v>191.3</v>
          </cell>
        </row>
        <row r="56">
          <cell r="V56" t="str">
            <v>Average Diluted Shares Outstanding</v>
          </cell>
          <cell r="AH56">
            <v>321</v>
          </cell>
        </row>
        <row r="57">
          <cell r="A57" t="str">
            <v>Average Diluted Shares Outstanding</v>
          </cell>
          <cell r="K57" t="str">
            <v>Average Diluted Shares Outstanding</v>
          </cell>
          <cell r="N57">
            <v>218.06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arer and Reviewer"/>
      <sheetName val="Workpaper Index"/>
      <sheetName val="Open Items"/>
      <sheetName val="Carryforward Notes"/>
      <sheetName val="M3"/>
      <sheetName val="M1s"/>
      <sheetName val="M-1 v Accrual"/>
      <sheetName val="A1 Misc Perm or Flowthru Items"/>
      <sheetName val="Meals Query"/>
      <sheetName val="A3 Lobbying"/>
      <sheetName val="A20 Goodwill Summary"/>
      <sheetName val="A20-1 Goodwill Amort Queries"/>
      <sheetName val="B1 Vacation "/>
      <sheetName val="B2 Medical"/>
      <sheetName val="MED DENT QUERY"/>
      <sheetName val="B3 Pension"/>
      <sheetName val="B4 Employee Perf Pay"/>
      <sheetName val="B5 OPEB"/>
      <sheetName val="B6 Exec Retirement"/>
      <sheetName val="B7 Exec Def Comp"/>
      <sheetName val="B8 Exec Perf Pay &amp; NQSO"/>
      <sheetName val="B9 Restricted Shares"/>
      <sheetName val="B10 Directors Benefits"/>
      <sheetName val="B12 Medicare Subsidy"/>
      <sheetName val="C1 CIAC, Adv, Grossups"/>
      <sheetName val="CIAC Query"/>
      <sheetName val="CIAC Memo"/>
      <sheetName val="D5 Depr Charged to O M"/>
      <sheetName val="E1 Equity in Subs"/>
      <sheetName val="F1 Deferred Debits "/>
      <sheetName val="F2 Provision Regulatory Assets"/>
      <sheetName val="F3 Transmission Rebate"/>
      <sheetName val="G1 Amort of Def Land Gains"/>
      <sheetName val="H1 Bad Debt"/>
      <sheetName val="I1 Interest"/>
      <sheetName val="L1 Misc M1s"/>
      <sheetName val="L1-4 254 Query"/>
      <sheetName val="L1-5 Support for Reserve"/>
      <sheetName val="O1 AFUDC"/>
      <sheetName val="R1 Regulatory Assets"/>
      <sheetName val="R2 Summary of Merger Expense"/>
      <sheetName val="R2-1 Merger Detail"/>
      <sheetName val="R2-4 Merger Cost Amort Queries"/>
      <sheetName val="R3 Merger Costs Deducted S195"/>
      <sheetName val="S1 Bond Redemptions"/>
      <sheetName val="428000 Query"/>
      <sheetName val="Trial Balance"/>
      <sheetName val="Income Statement"/>
      <sheetName val="SS  M-1 v Accrual"/>
      <sheetName val="Array Tabl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arer and Reviewer"/>
      <sheetName val="Workpaper Index"/>
      <sheetName val="Open Items"/>
      <sheetName val="Carryforward Notes"/>
      <sheetName val="M3"/>
      <sheetName val="M1s"/>
      <sheetName val="M-1 v Accrual"/>
      <sheetName val="A1 Misc Perm or Flowthru Items"/>
      <sheetName val="Meals Query"/>
      <sheetName val="A3 Lobbying"/>
      <sheetName val="A20 Goodwill Summary"/>
      <sheetName val="A20-1 Goodwill Amort Queries"/>
      <sheetName val="B1 Vacation "/>
      <sheetName val="B2 Medical"/>
      <sheetName val="MED DENT QUERY"/>
      <sheetName val="B3 Pension"/>
      <sheetName val="B4 Employee Perf Pay"/>
      <sheetName val="B5 OPEB"/>
      <sheetName val="B6 Exec Retirement"/>
      <sheetName val="B7 Exec Def Comp"/>
      <sheetName val="B8 Exec Perf Pay &amp; NQSO"/>
      <sheetName val="B9 Restricted Shares"/>
      <sheetName val="B10 Directors Benefits"/>
      <sheetName val="B12 Medicare Subsidy"/>
      <sheetName val="C1 CIAC, Adv, Grossups"/>
      <sheetName val="CIAC Query"/>
      <sheetName val="CIAC Memo"/>
      <sheetName val="D5 Depr Charged to O M"/>
      <sheetName val="E1 Equity in Subs"/>
      <sheetName val="F1 Deferred Debits "/>
      <sheetName val="F2 Provision Regulatory Assets"/>
      <sheetName val="F3 Transmission Rebate"/>
      <sheetName val="G1 Amort of Def Land Gains"/>
      <sheetName val="H1 Bad Debt"/>
      <sheetName val="I1 Interest"/>
      <sheetName val="L1 Misc M1s"/>
      <sheetName val="L1-4 254 Query"/>
      <sheetName val="L1-5 Support for Reserve"/>
      <sheetName val="O1 AFUDC"/>
      <sheetName val="R1 Regulatory Assets"/>
      <sheetName val="R2 Summary of Merger Expense"/>
      <sheetName val="R2-1 Merger Detail"/>
      <sheetName val="R2-4 Merger Cost Amort Queries"/>
      <sheetName val="R3 Merger Costs Deducted S195"/>
      <sheetName val="S1 Bond Redemptions"/>
      <sheetName val="428000 Query"/>
      <sheetName val="Trial Balance"/>
      <sheetName val="Income Statement"/>
      <sheetName val="SS  M-1 v Accrual"/>
      <sheetName val="Array Tabl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W&amp;S Adj"/>
      <sheetName val="W&amp;S Nonsj"/>
      <sheetName val="W&amp;S sj"/>
      <sheetName val="W&amp;S by group"/>
      <sheetName val="RengO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IS"/>
      <sheetName val="Sheet1"/>
    </sheetNames>
    <sheetDataSet>
      <sheetData sheetId="0"/>
      <sheetData sheetId="1" refreshError="1"/>
      <sheetData sheetId="2"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IS"/>
      <sheetName val="Sheet1"/>
    </sheetNames>
    <sheetDataSet>
      <sheetData sheetId="0"/>
      <sheetData sheetId="1" refreshError="1"/>
      <sheetData sheetId="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Sheet1"/>
    </sheetNames>
    <sheetDataSet>
      <sheetData sheetId="0"/>
      <sheetData sheetId="1"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Sheet1"/>
    </sheetNames>
    <sheetDataSet>
      <sheetData sheetId="0"/>
      <sheetData sheetId="1"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I use"/>
      <sheetName val="FERC Stmts"/>
      <sheetName val="UCM Share Repurchase"/>
      <sheetName val="Goodwill"/>
      <sheetName val="available fossil proceeds"/>
      <sheetName val="Div Declared"/>
      <sheetName val="Sheet1"/>
      <sheetName val="SETUP - Review"/>
      <sheetName val="Table of Contents"/>
      <sheetName val="1-IncStmt-MTH"/>
      <sheetName val="1a-IncStmt-MTD Adj"/>
      <sheetName val="2-IncStmt-QTR"/>
      <sheetName val="2b-IncStmt-QTD Adj"/>
      <sheetName val="3-IncStmt-YTD"/>
      <sheetName val="3a-IncStmt-YTD Adj"/>
      <sheetName val="4-Capital Structure"/>
      <sheetName val="5-Balance Sheet"/>
      <sheetName val="5b - Detail of BS Close Entries"/>
      <sheetName val="6-5% Test"/>
      <sheetName val="6a-5% Test Detail"/>
      <sheetName val="7 - Cash Flows Consolidated"/>
      <sheetName val="7a - Cash Flow Summary"/>
      <sheetName val="7b - Cash Flows - ComEd"/>
      <sheetName val="7c - Cash Flows - PECO"/>
      <sheetName val="7d - Cash Flows - Genco"/>
      <sheetName val="7e - Cash Flows - Enterprises"/>
      <sheetName val="7f - Corp BSC"/>
      <sheetName val="8 - PPE"/>
      <sheetName val="9 - Investments"/>
      <sheetName val="10-LTD"/>
      <sheetName val="11-GW Amort and Other Assets"/>
      <sheetName val="12-Equity Rollforward"/>
      <sheetName val="12a- OCI Qtr"/>
      <sheetName val="12b - OCI ytd"/>
      <sheetName val="13 - Footnote disclosures "/>
      <sheetName val="14-Schedule II - Valuations"/>
      <sheetName val="15-Statistics -QTR"/>
      <sheetName val="16-Statistics - YTD"/>
      <sheetName val="17-Add'l Info"/>
      <sheetName val="21-Revised 12.04 BS"/>
      <sheetName val="22 - Revised PY BS"/>
      <sheetName val="23-QTD 2005 DO Summary"/>
      <sheetName val="23a-QTD 2005 DO Detail"/>
      <sheetName val="24-YTD 2005 DO Summary"/>
      <sheetName val="24a-YTD 2005 DO Detail"/>
      <sheetName val="25-QTD 2004 DO Summary"/>
      <sheetName val="25a-QTD 2004 DO Detail"/>
      <sheetName val="26-YTD 2004 DO Summary"/>
      <sheetName val="26a-YTD 2004 DO Detail"/>
      <sheetName val="PETT 1999 A-2 3-1-03"/>
      <sheetName val="PETT 2000 C-1 3-1-10"/>
      <sheetName val="PETT 1999 A-3 3-1-04 Libor"/>
      <sheetName val="PETT 1999 A-4 3-1-05"/>
      <sheetName val="PETT 1999 A-5 9-1-07 Libor"/>
      <sheetName val="PETT 1999 A-6 3-1-07"/>
      <sheetName val="PETT 1999 A-7  9-1-08"/>
      <sheetName val="PETT 2000 B-2 9-1-02"/>
      <sheetName val="PETT 2000 B-3 3-1-09"/>
      <sheetName val="PETT 2000 B-4 9-1-09"/>
      <sheetName val="Wolf Hollow"/>
      <sheetName val="Major Maintenance_without Hud 2"/>
    </sheetNames>
    <sheetDataSet>
      <sheetData sheetId="0" refreshError="1">
        <row r="1">
          <cell r="I1" t="str">
            <v>Inc/(dec)</v>
          </cell>
          <cell r="J1" t="str">
            <v>Inc/(dec)</v>
          </cell>
          <cell r="L1" t="str">
            <v>Premium/</v>
          </cell>
        </row>
        <row r="2">
          <cell r="C2" t="str">
            <v>Shares</v>
          </cell>
          <cell r="D2" t="str">
            <v>Principal</v>
          </cell>
          <cell r="I2" t="str">
            <v>in Interest</v>
          </cell>
          <cell r="J2" t="str">
            <v>in Div's</v>
          </cell>
          <cell r="L2" t="str">
            <v>Fees</v>
          </cell>
          <cell r="N2" t="str">
            <v>Cash</v>
          </cell>
          <cell r="O2" t="str">
            <v>Interest</v>
          </cell>
        </row>
        <row r="3">
          <cell r="B3" t="str">
            <v>Issue</v>
          </cell>
          <cell r="C3" t="str">
            <v>in millions</v>
          </cell>
          <cell r="D3" t="str">
            <v>in millions</v>
          </cell>
          <cell r="I3" t="str">
            <v>in millions</v>
          </cell>
          <cell r="J3" t="str">
            <v>in millions</v>
          </cell>
          <cell r="L3" t="str">
            <v>in millions</v>
          </cell>
          <cell r="N3" t="str">
            <v>Balance</v>
          </cell>
          <cell r="O3" t="str">
            <v>Income</v>
          </cell>
        </row>
        <row r="4">
          <cell r="B4" t="str">
            <v>Initial Proceeds</v>
          </cell>
          <cell r="D4">
            <v>3400</v>
          </cell>
          <cell r="F4">
            <v>5.5800000000000002E-2</v>
          </cell>
          <cell r="I4">
            <v>189.72</v>
          </cell>
          <cell r="L4">
            <v>-40</v>
          </cell>
          <cell r="N4">
            <v>3360</v>
          </cell>
        </row>
        <row r="5">
          <cell r="I5">
            <v>0</v>
          </cell>
        </row>
        <row r="6">
          <cell r="B6" t="str">
            <v>CP</v>
          </cell>
          <cell r="D6">
            <v>-272</v>
          </cell>
          <cell r="F6">
            <v>5.1999999999999998E-2</v>
          </cell>
          <cell r="I6">
            <v>-14.144</v>
          </cell>
          <cell r="K6" t="str">
            <v>$43 was originally used in the 8-K</v>
          </cell>
          <cell r="N6">
            <v>3088</v>
          </cell>
        </row>
        <row r="7">
          <cell r="A7" t="str">
            <v>6M shares</v>
          </cell>
          <cell r="B7" t="str">
            <v>Common(1)</v>
          </cell>
          <cell r="D7">
            <v>-230</v>
          </cell>
          <cell r="I7">
            <v>0</v>
          </cell>
          <cell r="K7" t="str">
            <v xml:space="preserve">the amount calc's to $66.5.  What </v>
          </cell>
          <cell r="N7">
            <v>2858</v>
          </cell>
        </row>
        <row r="8">
          <cell r="B8" t="str">
            <v>CP</v>
          </cell>
          <cell r="D8">
            <v>-106.4</v>
          </cell>
          <cell r="F8">
            <v>5.6500000000000002E-2</v>
          </cell>
          <cell r="I8">
            <v>-6.0116000000000005</v>
          </cell>
          <cell r="K8" t="str">
            <v>is the difference?</v>
          </cell>
          <cell r="N8">
            <v>2751.6</v>
          </cell>
        </row>
        <row r="9">
          <cell r="B9" t="str">
            <v>CP</v>
          </cell>
          <cell r="D9">
            <v>-47.3</v>
          </cell>
          <cell r="F9">
            <v>6.2199999999999998E-2</v>
          </cell>
          <cell r="I9">
            <v>-2.9420599999999997</v>
          </cell>
          <cell r="N9">
            <v>2704.2999999999997</v>
          </cell>
        </row>
        <row r="10">
          <cell r="B10" t="str">
            <v>Pref</v>
          </cell>
          <cell r="C10">
            <v>11.519894000000001</v>
          </cell>
          <cell r="D10">
            <v>-534.20000000000005</v>
          </cell>
          <cell r="G10">
            <v>5.78</v>
          </cell>
          <cell r="I10">
            <v>0</v>
          </cell>
          <cell r="J10">
            <v>-43</v>
          </cell>
          <cell r="L10">
            <v>-5.9</v>
          </cell>
          <cell r="N10">
            <v>2164.1999999999994</v>
          </cell>
        </row>
        <row r="11">
          <cell r="B11" t="str">
            <v>LTD</v>
          </cell>
          <cell r="D11">
            <v>-730</v>
          </cell>
          <cell r="F11">
            <v>8.2199999999999995E-2</v>
          </cell>
          <cell r="I11">
            <v>-60.005999999999993</v>
          </cell>
          <cell r="L11">
            <v>-18.5</v>
          </cell>
          <cell r="N11">
            <v>1415.6999999999994</v>
          </cell>
        </row>
        <row r="12">
          <cell r="B12" t="str">
            <v>LTD</v>
          </cell>
          <cell r="D12">
            <v>-30.3</v>
          </cell>
          <cell r="F12">
            <v>9.3799999999999994E-2</v>
          </cell>
          <cell r="I12">
            <v>-2.8421400000000001</v>
          </cell>
          <cell r="L12">
            <v>-1.4</v>
          </cell>
          <cell r="N12">
            <v>1383.9999999999993</v>
          </cell>
        </row>
        <row r="13">
          <cell r="A13">
            <v>36187</v>
          </cell>
          <cell r="B13" t="str">
            <v>Common</v>
          </cell>
          <cell r="D13">
            <v>-6.8</v>
          </cell>
          <cell r="I13">
            <v>0</v>
          </cell>
          <cell r="N13">
            <v>1377.1999999999994</v>
          </cell>
        </row>
        <row r="14">
          <cell r="A14" t="str">
            <v>Forward</v>
          </cell>
          <cell r="B14" t="str">
            <v>Common</v>
          </cell>
          <cell r="D14">
            <v>-495</v>
          </cell>
          <cell r="I14">
            <v>0</v>
          </cell>
          <cell r="N14">
            <v>882.19999999999936</v>
          </cell>
        </row>
        <row r="15">
          <cell r="B15" t="str">
            <v>LTD</v>
          </cell>
          <cell r="D15">
            <v>-198.9</v>
          </cell>
          <cell r="F15">
            <v>9.6500000000000002E-2</v>
          </cell>
          <cell r="I15">
            <v>-19.193850000000001</v>
          </cell>
          <cell r="L15">
            <v>-15</v>
          </cell>
          <cell r="N15">
            <v>668.29999999999939</v>
          </cell>
        </row>
        <row r="16">
          <cell r="B16" t="str">
            <v>CP</v>
          </cell>
          <cell r="D16">
            <v>-65</v>
          </cell>
          <cell r="F16">
            <v>6.2E-2</v>
          </cell>
          <cell r="I16">
            <v>-4.03</v>
          </cell>
          <cell r="N16">
            <v>603.29999999999939</v>
          </cell>
        </row>
        <row r="17">
          <cell r="B17" t="str">
            <v>LTD</v>
          </cell>
          <cell r="D17">
            <v>-58</v>
          </cell>
          <cell r="F17">
            <v>7.6300000000000007E-2</v>
          </cell>
          <cell r="I17">
            <v>-4.4254000000000007</v>
          </cell>
          <cell r="L17">
            <v>-0.06</v>
          </cell>
          <cell r="N17">
            <v>545.23999999999944</v>
          </cell>
        </row>
        <row r="18">
          <cell r="B18" t="str">
            <v>CP</v>
          </cell>
          <cell r="D18">
            <v>-9.3000000000000007</v>
          </cell>
          <cell r="F18">
            <v>6.13E-2</v>
          </cell>
          <cell r="I18">
            <v>-0.5700900000000001</v>
          </cell>
          <cell r="N18">
            <v>535.93999999999949</v>
          </cell>
        </row>
        <row r="19">
          <cell r="A19" t="str">
            <v>March</v>
          </cell>
          <cell r="B19" t="str">
            <v>Common</v>
          </cell>
          <cell r="D19">
            <v>-186.90000000000003</v>
          </cell>
          <cell r="I19">
            <v>0</v>
          </cell>
          <cell r="N19">
            <v>349.03999999999945</v>
          </cell>
        </row>
        <row r="20">
          <cell r="B20" t="str">
            <v>LTD</v>
          </cell>
          <cell r="D20">
            <v>-0.1</v>
          </cell>
          <cell r="F20">
            <v>9.4100000000000003E-2</v>
          </cell>
          <cell r="I20">
            <v>-9.4100000000000017E-3</v>
          </cell>
          <cell r="L20">
            <v>-4.0999999999999996</v>
          </cell>
          <cell r="N20">
            <v>344.83999999999941</v>
          </cell>
        </row>
        <row r="21">
          <cell r="B21" t="str">
            <v>Pref</v>
          </cell>
          <cell r="C21">
            <v>3</v>
          </cell>
          <cell r="D21">
            <v>-75</v>
          </cell>
          <cell r="G21">
            <v>2.4300000000000002</v>
          </cell>
          <cell r="I21">
            <v>0</v>
          </cell>
          <cell r="J21">
            <v>-7.2900000000000009</v>
          </cell>
          <cell r="L21">
            <v>-2.2999999999999998</v>
          </cell>
          <cell r="N21">
            <v>267.5399999999994</v>
          </cell>
        </row>
        <row r="22">
          <cell r="N22">
            <v>267.5399999999994</v>
          </cell>
        </row>
        <row r="23">
          <cell r="B23" t="str">
            <v>Seaway Loan</v>
          </cell>
          <cell r="D23">
            <v>-3.6</v>
          </cell>
          <cell r="F23">
            <v>-0.08</v>
          </cell>
          <cell r="I23">
            <v>0.28800000000000003</v>
          </cell>
          <cell r="N23">
            <v>263.93999999999937</v>
          </cell>
        </row>
        <row r="24">
          <cell r="B24" t="str">
            <v>MTN</v>
          </cell>
          <cell r="D24">
            <v>-140</v>
          </cell>
          <cell r="F24">
            <v>9.0423214285714273E-2</v>
          </cell>
          <cell r="I24">
            <v>-12.659249999999998</v>
          </cell>
          <cell r="L24">
            <v>0</v>
          </cell>
          <cell r="N24">
            <v>123.93999999999937</v>
          </cell>
        </row>
        <row r="25">
          <cell r="O25">
            <v>4.4999999999999998E-2</v>
          </cell>
        </row>
        <row r="26">
          <cell r="B26" t="str">
            <v>Balance</v>
          </cell>
          <cell r="D26">
            <v>211.19999999999953</v>
          </cell>
          <cell r="I26">
            <v>63.174200000000013</v>
          </cell>
          <cell r="J26">
            <v>-50.29</v>
          </cell>
          <cell r="L26">
            <v>-87.26</v>
          </cell>
          <cell r="O26">
            <v>5.5772999999999717</v>
          </cell>
        </row>
        <row r="28">
          <cell r="B28" t="str">
            <v>Fees</v>
          </cell>
          <cell r="D28">
            <v>-87.26</v>
          </cell>
        </row>
        <row r="29">
          <cell r="D29">
            <v>123.93999999999953</v>
          </cell>
        </row>
        <row r="31">
          <cell r="B31" t="str">
            <v>Addback items which</v>
          </cell>
        </row>
        <row r="32">
          <cell r="B32" t="str">
            <v xml:space="preserve">have not happen through </v>
          </cell>
        </row>
        <row r="33">
          <cell r="B33" t="str">
            <v>September 30, 1999</v>
          </cell>
        </row>
        <row r="34">
          <cell r="B34" t="str">
            <v>Common(1)</v>
          </cell>
          <cell r="D34">
            <v>230</v>
          </cell>
        </row>
        <row r="35">
          <cell r="B35" t="str">
            <v>MTN</v>
          </cell>
          <cell r="D35">
            <v>140</v>
          </cell>
        </row>
        <row r="36">
          <cell r="D36">
            <v>493.93999999999954</v>
          </cell>
          <cell r="E36" t="str">
            <v>Ana, I believe this should be the $496M we discussed on the phone.</v>
          </cell>
        </row>
        <row r="37">
          <cell r="E37" t="str">
            <v>Do you know what the difference is?</v>
          </cell>
        </row>
        <row r="39">
          <cell r="A39" t="str">
            <v>"(1)  represents estimate of additional shares to be repurchases due to merger other than the $750M.</v>
          </cell>
        </row>
        <row r="43">
          <cell r="A43" t="str">
            <v>PER INFORMATION ABOVE</v>
          </cell>
        </row>
        <row r="44">
          <cell r="A44" t="str">
            <v>Income Statement Impact</v>
          </cell>
          <cell r="D44" t="str">
            <v>Int Exp/Inc</v>
          </cell>
          <cell r="F44" t="str">
            <v>Fees</v>
          </cell>
          <cell r="H44" t="str">
            <v>Total</v>
          </cell>
        </row>
        <row r="45">
          <cell r="A45" t="str">
            <v>Fees and Premiums</v>
          </cell>
          <cell r="F45">
            <v>39.06</v>
          </cell>
          <cell r="H45">
            <v>39.06</v>
          </cell>
        </row>
        <row r="46">
          <cell r="A46" t="str">
            <v>Increased Interest Expense</v>
          </cell>
          <cell r="D46">
            <v>63.174200000000013</v>
          </cell>
          <cell r="H46">
            <v>63.174200000000013</v>
          </cell>
        </row>
        <row r="47">
          <cell r="A47" t="str">
            <v>Increase Interest Income</v>
          </cell>
          <cell r="D47">
            <v>5.5772999999999717</v>
          </cell>
          <cell r="H47">
            <v>5.5772999999999717</v>
          </cell>
        </row>
        <row r="48">
          <cell r="A48" t="str">
            <v>Change to Taxable Income</v>
          </cell>
          <cell r="D48">
            <v>-57.596900000000041</v>
          </cell>
          <cell r="F48">
            <v>-39.06</v>
          </cell>
          <cell r="H48">
            <v>-96.656900000000036</v>
          </cell>
        </row>
        <row r="49">
          <cell r="A49" t="str">
            <v>Change to income taxes(fed)</v>
          </cell>
          <cell r="D49">
            <v>18.742031260000015</v>
          </cell>
          <cell r="E49">
            <v>0.32540000000000002</v>
          </cell>
          <cell r="F49">
            <v>12.710124000000002</v>
          </cell>
          <cell r="H49">
            <v>31.452155260000019</v>
          </cell>
        </row>
        <row r="50">
          <cell r="A50" t="str">
            <v>Change to income taxes(State)</v>
          </cell>
          <cell r="D50">
            <v>4.0433023800000027</v>
          </cell>
          <cell r="E50">
            <v>7.0199999999999999E-2</v>
          </cell>
          <cell r="F50">
            <v>2.7420119999999999</v>
          </cell>
          <cell r="H50">
            <v>6.7853143800000026</v>
          </cell>
        </row>
        <row r="51">
          <cell r="A51" t="str">
            <v>Incr/(decr) to income</v>
          </cell>
          <cell r="D51">
            <v>-34.811566360000029</v>
          </cell>
          <cell r="F51">
            <v>-23.607864000000003</v>
          </cell>
          <cell r="H51">
            <v>-58.419430360000035</v>
          </cell>
        </row>
        <row r="52">
          <cell r="A52" t="str">
            <v>Decrease Pref Div</v>
          </cell>
          <cell r="D52">
            <v>50.29</v>
          </cell>
          <cell r="F52">
            <v>-8.1999999999999993</v>
          </cell>
          <cell r="H52">
            <v>42.09</v>
          </cell>
        </row>
        <row r="53">
          <cell r="A53" t="str">
            <v xml:space="preserve">Incr/(decr) to inc to common </v>
          </cell>
          <cell r="D53">
            <v>15.47843363999997</v>
          </cell>
          <cell r="H53">
            <v>-16.329430360000032</v>
          </cell>
        </row>
        <row r="55">
          <cell r="A55" t="str">
            <v xml:space="preserve">USE FOR PRESENTATION PURPOSES </v>
          </cell>
        </row>
        <row r="56">
          <cell r="A56" t="str">
            <v>Income Statement Impact</v>
          </cell>
          <cell r="D56" t="str">
            <v>Int Exp/Inc</v>
          </cell>
          <cell r="F56" t="str">
            <v>Fees</v>
          </cell>
          <cell r="H56" t="str">
            <v>Total</v>
          </cell>
        </row>
        <row r="57">
          <cell r="A57" t="str">
            <v>Fees and Premiums</v>
          </cell>
          <cell r="F57">
            <v>45.6</v>
          </cell>
          <cell r="G57" t="str">
            <v>(1)</v>
          </cell>
          <cell r="H57">
            <v>45.6</v>
          </cell>
          <cell r="J57" t="str">
            <v>(1)  use per trial balance extraordinary item, for FERc reporting use account 426</v>
          </cell>
        </row>
        <row r="58">
          <cell r="A58" t="str">
            <v>Increased Interest Expense</v>
          </cell>
          <cell r="D58">
            <v>63.174200000000013</v>
          </cell>
          <cell r="H58">
            <v>63.174200000000013</v>
          </cell>
        </row>
        <row r="59">
          <cell r="A59" t="str">
            <v>Increase Interest Income</v>
          </cell>
          <cell r="D59">
            <v>5.5772999999999717</v>
          </cell>
          <cell r="H59">
            <v>5.5772999999999717</v>
          </cell>
          <cell r="J59" t="str">
            <v>Note: the format for FERC Form 1 reporting does not include provision</v>
          </cell>
        </row>
        <row r="60">
          <cell r="A60" t="str">
            <v>Change to Taxable Income</v>
          </cell>
          <cell r="D60">
            <v>-57.596900000000041</v>
          </cell>
          <cell r="F60">
            <v>-45.6</v>
          </cell>
          <cell r="H60">
            <v>-103.19690000000004</v>
          </cell>
          <cell r="J60" t="str">
            <v>for pref dividends.  Any item affecting the provision is not reflected</v>
          </cell>
        </row>
        <row r="61">
          <cell r="A61" t="str">
            <v>Change to income taxes(fed)</v>
          </cell>
          <cell r="D61">
            <v>18.742031260000015</v>
          </cell>
          <cell r="E61">
            <v>0.32540000000000002</v>
          </cell>
          <cell r="F61">
            <v>14.838240000000001</v>
          </cell>
          <cell r="H61">
            <v>33.580271260000018</v>
          </cell>
          <cell r="J61" t="str">
            <v>in the incomestatement for this filing.</v>
          </cell>
        </row>
        <row r="62">
          <cell r="A62" t="str">
            <v>Change to income taxes(State)</v>
          </cell>
          <cell r="D62">
            <v>4.0433023800000027</v>
          </cell>
          <cell r="E62">
            <v>7.0199999999999999E-2</v>
          </cell>
          <cell r="F62">
            <v>3.20112</v>
          </cell>
          <cell r="H62">
            <v>7.2444223800000032</v>
          </cell>
        </row>
        <row r="63">
          <cell r="A63" t="str">
            <v>Incr/(decr) to income</v>
          </cell>
          <cell r="D63">
            <v>-34.811566360000029</v>
          </cell>
          <cell r="F63">
            <v>-27.560640000000003</v>
          </cell>
          <cell r="H63">
            <v>-62.372206360000035</v>
          </cell>
        </row>
        <row r="64">
          <cell r="A64" t="str">
            <v>Decrease Pref Div</v>
          </cell>
          <cell r="D64">
            <v>50.29</v>
          </cell>
          <cell r="F64">
            <v>-12.3</v>
          </cell>
          <cell r="G64" t="str">
            <v>(2)</v>
          </cell>
          <cell r="H64">
            <v>37.989999999999995</v>
          </cell>
          <cell r="J64" t="str">
            <v>(2)  per Trial balance account 216051</v>
          </cell>
        </row>
        <row r="65">
          <cell r="A65" t="str">
            <v xml:space="preserve">Incr/(decr) to inc to common </v>
          </cell>
          <cell r="D65">
            <v>15.47843363999997</v>
          </cell>
          <cell r="H65">
            <v>-24.38220636000004</v>
          </cell>
        </row>
        <row r="68">
          <cell r="D68" t="str">
            <v>Total from above</v>
          </cell>
          <cell r="H68" t="str">
            <v>Actually Used in 1998</v>
          </cell>
          <cell r="L68" t="str">
            <v>Proceeds used after 1998</v>
          </cell>
          <cell r="O68" t="str">
            <v>Use these #'s for presentation purposes</v>
          </cell>
        </row>
        <row r="69">
          <cell r="C69" t="str">
            <v>Principal</v>
          </cell>
          <cell r="D69" t="str">
            <v>Fees</v>
          </cell>
          <cell r="E69" t="str">
            <v>Total</v>
          </cell>
          <cell r="G69" t="str">
            <v>Principal</v>
          </cell>
          <cell r="H69" t="str">
            <v>Fees</v>
          </cell>
          <cell r="I69" t="str">
            <v>Total</v>
          </cell>
          <cell r="K69" t="str">
            <v>Principal</v>
          </cell>
          <cell r="L69" t="str">
            <v>Fees</v>
          </cell>
          <cell r="M69" t="str">
            <v>Total</v>
          </cell>
          <cell r="O69" t="str">
            <v>Principal</v>
          </cell>
          <cell r="Q69" t="str">
            <v>Fees</v>
          </cell>
          <cell r="R69" t="str">
            <v>Total</v>
          </cell>
        </row>
        <row r="70">
          <cell r="A70" t="str">
            <v>CP</v>
          </cell>
          <cell r="C70">
            <v>-500</v>
          </cell>
          <cell r="D70">
            <v>0</v>
          </cell>
          <cell r="E70">
            <v>-500</v>
          </cell>
          <cell r="G70">
            <v>-332</v>
          </cell>
          <cell r="I70">
            <v>-332</v>
          </cell>
          <cell r="K70">
            <v>-168</v>
          </cell>
          <cell r="L70">
            <v>0</v>
          </cell>
          <cell r="M70">
            <v>-168</v>
          </cell>
          <cell r="O70">
            <v>-168</v>
          </cell>
          <cell r="Q70">
            <v>0</v>
          </cell>
          <cell r="R70">
            <v>-168</v>
          </cell>
        </row>
        <row r="71">
          <cell r="A71" t="str">
            <v>Common</v>
          </cell>
          <cell r="C71">
            <v>-918.7</v>
          </cell>
          <cell r="D71">
            <v>0</v>
          </cell>
          <cell r="E71">
            <v>-918.7</v>
          </cell>
          <cell r="G71">
            <v>0</v>
          </cell>
          <cell r="H71">
            <v>0</v>
          </cell>
          <cell r="I71">
            <v>0</v>
          </cell>
          <cell r="K71">
            <v>-918.7</v>
          </cell>
          <cell r="L71">
            <v>0</v>
          </cell>
          <cell r="M71">
            <v>-918.7</v>
          </cell>
          <cell r="O71">
            <v>-1020.973024</v>
          </cell>
          <cell r="P71" t="str">
            <v xml:space="preserve">(3)  </v>
          </cell>
          <cell r="Q71">
            <v>0</v>
          </cell>
          <cell r="R71">
            <v>-1021</v>
          </cell>
        </row>
        <row r="72">
          <cell r="A72" t="str">
            <v>LTD</v>
          </cell>
          <cell r="C72">
            <v>-1160.9000000000001</v>
          </cell>
          <cell r="D72">
            <v>-39.06</v>
          </cell>
          <cell r="E72">
            <v>-1199.96</v>
          </cell>
          <cell r="G72">
            <v>0</v>
          </cell>
          <cell r="I72">
            <v>0</v>
          </cell>
          <cell r="K72">
            <v>-1160.9000000000001</v>
          </cell>
          <cell r="L72">
            <v>-39.06</v>
          </cell>
          <cell r="M72">
            <v>-1199.96</v>
          </cell>
          <cell r="O72">
            <v>-1160.9000000000001</v>
          </cell>
          <cell r="Q72">
            <v>-45.6</v>
          </cell>
          <cell r="R72">
            <v>-1206.5</v>
          </cell>
        </row>
        <row r="73">
          <cell r="A73" t="str">
            <v>Pref</v>
          </cell>
          <cell r="C73">
            <v>-609.20000000000005</v>
          </cell>
          <cell r="D73">
            <v>-8.1999999999999993</v>
          </cell>
          <cell r="E73">
            <v>-617.40000000000009</v>
          </cell>
          <cell r="G73">
            <v>0</v>
          </cell>
          <cell r="H73">
            <v>0</v>
          </cell>
          <cell r="I73">
            <v>0</v>
          </cell>
          <cell r="K73">
            <v>-609.20000000000005</v>
          </cell>
          <cell r="L73">
            <v>-8.1999999999999993</v>
          </cell>
          <cell r="M73">
            <v>-617.40000000000009</v>
          </cell>
          <cell r="O73">
            <v>-609.20000000000005</v>
          </cell>
          <cell r="Q73">
            <v>12.3</v>
          </cell>
          <cell r="R73">
            <v>-596.9</v>
          </cell>
        </row>
        <row r="74">
          <cell r="C74">
            <v>-3188.8</v>
          </cell>
          <cell r="D74">
            <v>-47.260000000000005</v>
          </cell>
          <cell r="E74">
            <v>-3236.06</v>
          </cell>
          <cell r="G74">
            <v>-332</v>
          </cell>
          <cell r="H74">
            <v>0</v>
          </cell>
          <cell r="I74">
            <v>-332</v>
          </cell>
          <cell r="K74">
            <v>-2856.8</v>
          </cell>
          <cell r="L74">
            <v>-47.260000000000005</v>
          </cell>
          <cell r="M74">
            <v>-2904.06</v>
          </cell>
          <cell r="O74">
            <v>-2959.0730240000003</v>
          </cell>
          <cell r="Q74">
            <v>-33.299999999999997</v>
          </cell>
          <cell r="R74">
            <v>-2992.4</v>
          </cell>
        </row>
        <row r="75">
          <cell r="A75" t="str">
            <v>Other uses</v>
          </cell>
        </row>
        <row r="76">
          <cell r="A76" t="str">
            <v>Initail Fees</v>
          </cell>
          <cell r="E76">
            <v>-40</v>
          </cell>
          <cell r="I76">
            <v>-40</v>
          </cell>
          <cell r="M76">
            <v>0</v>
          </cell>
          <cell r="O76">
            <v>0</v>
          </cell>
          <cell r="R76">
            <v>0</v>
          </cell>
        </row>
        <row r="77">
          <cell r="E77">
            <v>-3276.06</v>
          </cell>
          <cell r="I77">
            <v>-372</v>
          </cell>
          <cell r="M77">
            <v>-2904.06</v>
          </cell>
          <cell r="O77">
            <v>-2959.0730240000003</v>
          </cell>
          <cell r="R77">
            <v>-2992.4</v>
          </cell>
        </row>
        <row r="78">
          <cell r="A78" t="str">
            <v>Initail Proceeds</v>
          </cell>
          <cell r="E78">
            <v>3400</v>
          </cell>
        </row>
        <row r="79">
          <cell r="A79" t="str">
            <v>Remaining proceeds</v>
          </cell>
          <cell r="E79">
            <v>123.94000000000005</v>
          </cell>
        </row>
        <row r="81">
          <cell r="O81" t="str">
            <v>(3)    See UCM Share Repurchase tab.    This is</v>
          </cell>
        </row>
        <row r="82">
          <cell r="A82" t="str">
            <v>F:\STAFF\jdm\KMH\Merge\FERC Filing\[FERC stmts2.XLS]TFI use</v>
          </cell>
          <cell r="O82" t="str">
            <v xml:space="preserve">         the same amount that was use in the 8-K </v>
          </cell>
        </row>
        <row r="83">
          <cell r="O83" t="str">
            <v xml:space="preserve">          filing for the merger.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 val="ACE-Review"/>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1">
          <cell r="A1" t="str">
            <v>COMPANY</v>
          </cell>
        </row>
      </sheetData>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xml:space="preserve"> GIANT FOOD #</v>
          </cell>
          <cell r="Q6" t="str">
            <v>100    SI8</v>
          </cell>
          <cell r="R6" t="str">
            <v xml:space="preserve">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 xml:space="preserve"> GIANT FOOD #</v>
          </cell>
          <cell r="Q7" t="str">
            <v>120    SI8</v>
          </cell>
          <cell r="R7" t="str">
            <v xml:space="preserve">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xml:space="preserve"> GIANT FOOD #</v>
          </cell>
          <cell r="Q8" t="str">
            <v>120    SI8</v>
          </cell>
          <cell r="R8" t="str">
            <v xml:space="preserve">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xml:space="preserve"> GIANT FOOD #</v>
          </cell>
          <cell r="Q9" t="str">
            <v>120    SI8</v>
          </cell>
          <cell r="R9" t="str">
            <v xml:space="preserve">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xml:space="preserve"> L'KOSTE VILL</v>
          </cell>
          <cell r="Q10" t="str">
            <v>A</v>
          </cell>
          <cell r="R10" t="str">
            <v xml:space="preserve">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xml:space="preserve"> PALUMBO PIZZ</v>
          </cell>
          <cell r="Q11" t="str">
            <v>A &amp; RES</v>
          </cell>
          <cell r="R11" t="str">
            <v xml:space="preserve">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xml:space="preserve"> KEARES RESTA</v>
          </cell>
          <cell r="Q12" t="str">
            <v>URANT GROU</v>
          </cell>
          <cell r="R12" t="str">
            <v xml:space="preserve">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xml:space="preserve"> TAVERN ON TH</v>
          </cell>
          <cell r="Q13" t="str">
            <v>E HILL</v>
          </cell>
          <cell r="R13" t="str">
            <v xml:space="preserve">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xml:space="preserve"> HOSS'S STEAK</v>
          </cell>
          <cell r="Q14" t="str">
            <v xml:space="preserve"> &amp; SEA H</v>
          </cell>
          <cell r="R14" t="str">
            <v xml:space="preserve">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xml:space="preserve"> DOE &amp; JERRY</v>
          </cell>
          <cell r="Q15" t="str">
            <v>S BARBECUE</v>
          </cell>
          <cell r="R15" t="str">
            <v xml:space="preserve">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xml:space="preserve"> L'KOSTE VILL</v>
          </cell>
          <cell r="Q16" t="str">
            <v>A</v>
          </cell>
          <cell r="R16" t="str">
            <v xml:space="preserve">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xml:space="preserve"> L'KOSTE VILL</v>
          </cell>
          <cell r="Q17" t="str">
            <v>A</v>
          </cell>
          <cell r="R17" t="str">
            <v xml:space="preserve">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xml:space="preserve"> PIZZA HUT 73</v>
          </cell>
          <cell r="Q18" t="str">
            <v>9104</v>
          </cell>
          <cell r="R18" t="str">
            <v xml:space="preserve">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xml:space="preserve"> L'KOSTE VILL</v>
          </cell>
          <cell r="Q19" t="str">
            <v>A</v>
          </cell>
          <cell r="R19" t="str">
            <v xml:space="preserve">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xml:space="preserve"> PIZZA HUT 73</v>
          </cell>
          <cell r="Q20" t="str">
            <v>9104</v>
          </cell>
          <cell r="R20" t="str">
            <v xml:space="preserve">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xml:space="preserve"> HARDING S</v>
          </cell>
          <cell r="R21" t="str">
            <v xml:space="preserve">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xml:space="preserve"> HARDING S</v>
          </cell>
          <cell r="R22" t="str">
            <v xml:space="preserve">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xml:space="preserve"> L'KOSTE VILL</v>
          </cell>
          <cell r="Q23" t="str">
            <v>A</v>
          </cell>
          <cell r="R23" t="str">
            <v xml:space="preserve">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xml:space="preserve"> L'KOSTE VILL</v>
          </cell>
          <cell r="Q24" t="str">
            <v>A</v>
          </cell>
          <cell r="R24" t="str">
            <v xml:space="preserve">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xml:space="preserve"> L'KOSTE VILL</v>
          </cell>
          <cell r="Q25" t="str">
            <v>A</v>
          </cell>
          <cell r="R25" t="str">
            <v xml:space="preserve">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xml:space="preserve"> L'KOSTE VILL</v>
          </cell>
          <cell r="Q26" t="str">
            <v>A</v>
          </cell>
          <cell r="R26" t="str">
            <v xml:space="preserve">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xml:space="preserve"> HARDING S</v>
          </cell>
          <cell r="R27" t="str">
            <v xml:space="preserve">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xml:space="preserve"> HARDING S</v>
          </cell>
          <cell r="R28" t="str">
            <v xml:space="preserve">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xml:space="preserve"> HARDING S</v>
          </cell>
          <cell r="R29" t="str">
            <v xml:space="preserve">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xml:space="preserve"> CHEF WONG</v>
          </cell>
          <cell r="R30" t="str">
            <v xml:space="preserve">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xml:space="preserve"> L'KOSTE VILL</v>
          </cell>
          <cell r="Q31" t="str">
            <v>A</v>
          </cell>
          <cell r="R31" t="str">
            <v xml:space="preserve">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xml:space="preserve"> L'KOSTE VILL</v>
          </cell>
          <cell r="Q32" t="str">
            <v>A</v>
          </cell>
          <cell r="R32" t="str">
            <v xml:space="preserve">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xml:space="preserve"> HARDING S</v>
          </cell>
          <cell r="R33" t="str">
            <v xml:space="preserve">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xml:space="preserve"> L'KOSTE VILL</v>
          </cell>
          <cell r="Q34" t="str">
            <v>A</v>
          </cell>
          <cell r="R34" t="str">
            <v xml:space="preserve">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xml:space="preserve"> HARDING S</v>
          </cell>
          <cell r="R35" t="str">
            <v xml:space="preserve">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xml:space="preserve"> DOE &amp; JERRY</v>
          </cell>
          <cell r="Q36" t="str">
            <v>S BARBECUE</v>
          </cell>
          <cell r="R36" t="str">
            <v xml:space="preserve">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xml:space="preserve"> DOE &amp; JERRY</v>
          </cell>
          <cell r="Q37" t="str">
            <v>S BARBECUE</v>
          </cell>
          <cell r="R37" t="str">
            <v xml:space="preserve">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xml:space="preserve"> HARDING S</v>
          </cell>
          <cell r="R38" t="str">
            <v xml:space="preserve">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 xml:space="preserve"> HARDING S</v>
          </cell>
          <cell r="R39" t="str">
            <v xml:space="preserve">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xml:space="preserve"> DOE &amp; JERRY</v>
          </cell>
          <cell r="Q40" t="str">
            <v>S BARBECUE</v>
          </cell>
          <cell r="R40" t="str">
            <v xml:space="preserve">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 xml:space="preserve"> RUBINICS CAT</v>
          </cell>
          <cell r="Q41" t="str">
            <v>ERING SERV</v>
          </cell>
          <cell r="R41" t="str">
            <v xml:space="preserve">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xml:space="preserve"> HARDING S</v>
          </cell>
          <cell r="R42" t="str">
            <v xml:space="preserve">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xml:space="preserve"> DOE &amp; JERRY</v>
          </cell>
          <cell r="Q43" t="str">
            <v>S BARBECUE</v>
          </cell>
          <cell r="R43" t="str">
            <v xml:space="preserve">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xml:space="preserve"> DOE &amp; JERRY</v>
          </cell>
          <cell r="Q44" t="str">
            <v>S BARBECUE</v>
          </cell>
          <cell r="R44" t="str">
            <v xml:space="preserve">    200102090014</v>
          </cell>
          <cell r="S44" t="str">
            <v>20010209000AC0</v>
          </cell>
        </row>
      </sheetData>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xml:space="preserve"> GIANT FOOD #</v>
          </cell>
          <cell r="Q6" t="str">
            <v>100    SI8</v>
          </cell>
          <cell r="R6" t="str">
            <v xml:space="preserve">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 xml:space="preserve"> GIANT FOOD #</v>
          </cell>
          <cell r="Q7" t="str">
            <v>120    SI8</v>
          </cell>
          <cell r="R7" t="str">
            <v xml:space="preserve">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xml:space="preserve"> GIANT FOOD #</v>
          </cell>
          <cell r="Q8" t="str">
            <v>120    SI8</v>
          </cell>
          <cell r="R8" t="str">
            <v xml:space="preserve">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xml:space="preserve"> GIANT FOOD #</v>
          </cell>
          <cell r="Q9" t="str">
            <v>120    SI8</v>
          </cell>
          <cell r="R9" t="str">
            <v xml:space="preserve">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xml:space="preserve"> L'KOSTE VILL</v>
          </cell>
          <cell r="Q10" t="str">
            <v>A</v>
          </cell>
          <cell r="R10" t="str">
            <v xml:space="preserve">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xml:space="preserve"> PALUMBO PIZZ</v>
          </cell>
          <cell r="Q11" t="str">
            <v>A &amp; RES</v>
          </cell>
          <cell r="R11" t="str">
            <v xml:space="preserve">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xml:space="preserve"> KEARES RESTA</v>
          </cell>
          <cell r="Q12" t="str">
            <v>URANT GROU</v>
          </cell>
          <cell r="R12" t="str">
            <v xml:space="preserve">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xml:space="preserve"> TAVERN ON TH</v>
          </cell>
          <cell r="Q13" t="str">
            <v>E HILL</v>
          </cell>
          <cell r="R13" t="str">
            <v xml:space="preserve">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xml:space="preserve"> HOSS'S STEAK</v>
          </cell>
          <cell r="Q14" t="str">
            <v xml:space="preserve"> &amp; SEA H</v>
          </cell>
          <cell r="R14" t="str">
            <v xml:space="preserve">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xml:space="preserve"> DOE &amp; JERRY</v>
          </cell>
          <cell r="Q15" t="str">
            <v>S BARBECUE</v>
          </cell>
          <cell r="R15" t="str">
            <v xml:space="preserve">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xml:space="preserve"> L'KOSTE VILL</v>
          </cell>
          <cell r="Q16" t="str">
            <v>A</v>
          </cell>
          <cell r="R16" t="str">
            <v xml:space="preserve">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xml:space="preserve"> L'KOSTE VILL</v>
          </cell>
          <cell r="Q17" t="str">
            <v>A</v>
          </cell>
          <cell r="R17" t="str">
            <v xml:space="preserve">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xml:space="preserve"> PIZZA HUT 73</v>
          </cell>
          <cell r="Q18" t="str">
            <v>9104</v>
          </cell>
          <cell r="R18" t="str">
            <v xml:space="preserve">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xml:space="preserve"> L'KOSTE VILL</v>
          </cell>
          <cell r="Q19" t="str">
            <v>A</v>
          </cell>
          <cell r="R19" t="str">
            <v xml:space="preserve">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xml:space="preserve"> PIZZA HUT 73</v>
          </cell>
          <cell r="Q20" t="str">
            <v>9104</v>
          </cell>
          <cell r="R20" t="str">
            <v xml:space="preserve">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xml:space="preserve"> HARDING S</v>
          </cell>
          <cell r="R21" t="str">
            <v xml:space="preserve">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xml:space="preserve"> HARDING S</v>
          </cell>
          <cell r="R22" t="str">
            <v xml:space="preserve">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xml:space="preserve"> L'KOSTE VILL</v>
          </cell>
          <cell r="Q23" t="str">
            <v>A</v>
          </cell>
          <cell r="R23" t="str">
            <v xml:space="preserve">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xml:space="preserve"> L'KOSTE VILL</v>
          </cell>
          <cell r="Q24" t="str">
            <v>A</v>
          </cell>
          <cell r="R24" t="str">
            <v xml:space="preserve">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xml:space="preserve"> L'KOSTE VILL</v>
          </cell>
          <cell r="Q25" t="str">
            <v>A</v>
          </cell>
          <cell r="R25" t="str">
            <v xml:space="preserve">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xml:space="preserve"> L'KOSTE VILL</v>
          </cell>
          <cell r="Q26" t="str">
            <v>A</v>
          </cell>
          <cell r="R26" t="str">
            <v xml:space="preserve">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xml:space="preserve"> HARDING S</v>
          </cell>
          <cell r="R27" t="str">
            <v xml:space="preserve">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xml:space="preserve"> HARDING S</v>
          </cell>
          <cell r="R28" t="str">
            <v xml:space="preserve">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xml:space="preserve"> HARDING S</v>
          </cell>
          <cell r="R29" t="str">
            <v xml:space="preserve">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xml:space="preserve"> CHEF WONG</v>
          </cell>
          <cell r="R30" t="str">
            <v xml:space="preserve">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xml:space="preserve"> L'KOSTE VILL</v>
          </cell>
          <cell r="Q31" t="str">
            <v>A</v>
          </cell>
          <cell r="R31" t="str">
            <v xml:space="preserve">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xml:space="preserve"> L'KOSTE VILL</v>
          </cell>
          <cell r="Q32" t="str">
            <v>A</v>
          </cell>
          <cell r="R32" t="str">
            <v xml:space="preserve">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xml:space="preserve"> HARDING S</v>
          </cell>
          <cell r="R33" t="str">
            <v xml:space="preserve">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xml:space="preserve"> L'KOSTE VILL</v>
          </cell>
          <cell r="Q34" t="str">
            <v>A</v>
          </cell>
          <cell r="R34" t="str">
            <v xml:space="preserve">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xml:space="preserve"> HARDING S</v>
          </cell>
          <cell r="R35" t="str">
            <v xml:space="preserve">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xml:space="preserve"> DOE &amp; JERRY</v>
          </cell>
          <cell r="Q36" t="str">
            <v>S BARBECUE</v>
          </cell>
          <cell r="R36" t="str">
            <v xml:space="preserve">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xml:space="preserve"> DOE &amp; JERRY</v>
          </cell>
          <cell r="Q37" t="str">
            <v>S BARBECUE</v>
          </cell>
          <cell r="R37" t="str">
            <v xml:space="preserve">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xml:space="preserve"> HARDING S</v>
          </cell>
          <cell r="R38" t="str">
            <v xml:space="preserve">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 xml:space="preserve"> HARDING S</v>
          </cell>
          <cell r="R39" t="str">
            <v xml:space="preserve">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xml:space="preserve"> DOE &amp; JERRY</v>
          </cell>
          <cell r="Q40" t="str">
            <v>S BARBECUE</v>
          </cell>
          <cell r="R40" t="str">
            <v xml:space="preserve">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 xml:space="preserve"> RUBINICS CAT</v>
          </cell>
          <cell r="Q41" t="str">
            <v>ERING SERV</v>
          </cell>
          <cell r="R41" t="str">
            <v xml:space="preserve">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xml:space="preserve"> HARDING S</v>
          </cell>
          <cell r="R42" t="str">
            <v xml:space="preserve">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xml:space="preserve"> DOE &amp; JERRY</v>
          </cell>
          <cell r="Q43" t="str">
            <v>S BARBECUE</v>
          </cell>
          <cell r="R43" t="str">
            <v xml:space="preserve">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xml:space="preserve"> DOE &amp; JERRY</v>
          </cell>
          <cell r="Q44" t="str">
            <v>S BARBECUE</v>
          </cell>
          <cell r="R44" t="str">
            <v xml:space="preserve">    200102090014</v>
          </cell>
          <cell r="S44" t="str">
            <v>20010209000AC0</v>
          </cell>
        </row>
      </sheetData>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
      <sheetName val="Page 2"/>
      <sheetName val="Prod Plt Sum"/>
      <sheetName val="PLTSTM"/>
      <sheetName val="Real Estate"/>
      <sheetName val="TRF"/>
      <sheetName val="Retire"/>
      <sheetName val="Comp"/>
      <sheetName val="Uncomplt"/>
      <sheetName val="Sheet3"/>
      <sheetName val="UncomIS(needs preclose)"/>
      <sheetName val="SAP"/>
      <sheetName val="In-Service Amounts"/>
      <sheetName val="390-311"/>
      <sheetName val="x (Pkrs) Non Plant"/>
      <sheetName val="356-362"/>
      <sheetName val="ARCs"/>
      <sheetName val="Documented Changes"/>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
      <sheetName val="Page 2"/>
      <sheetName val="Prod Plt Sum"/>
      <sheetName val="PLTSTM"/>
      <sheetName val="Real Estate"/>
      <sheetName val="TRF"/>
      <sheetName val="Retire"/>
      <sheetName val="Comp"/>
      <sheetName val="Uncomplt"/>
      <sheetName val="Sheet3"/>
      <sheetName val="UncomIS(needs preclose)"/>
      <sheetName val="SAP"/>
      <sheetName val="In-Service Amounts"/>
      <sheetName val="390-311"/>
      <sheetName val="x (Pkrs) Non Plant"/>
      <sheetName val="356-362"/>
      <sheetName val="ARCs"/>
      <sheetName val="Documented Changes"/>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O Cover"/>
      <sheetName val="Appendix A"/>
      <sheetName val="WP01 True-Up"/>
      <sheetName val="WP01 TU Support 1"/>
      <sheetName val="WP01 TU Support 2"/>
      <sheetName val="WP02 Support"/>
      <sheetName val="Support to WP02 1"/>
      <sheetName val="Support to WP2 2"/>
      <sheetName val="WP03 W&amp;S"/>
      <sheetName val="WP04 PIS"/>
      <sheetName val="WP04 Support"/>
      <sheetName val="WP05 CapAds"/>
      <sheetName val="WP06 ADIT"/>
      <sheetName val="WP06 ADIT Support 1"/>
      <sheetName val="WP06 Support 2"/>
      <sheetName val="WP07 M&amp;S"/>
      <sheetName val="WP08 Prepay"/>
      <sheetName val="WP09 PHFU"/>
      <sheetName val="WP10 Storm"/>
      <sheetName val="WP11 Credits"/>
      <sheetName val="WP12 PBOP"/>
      <sheetName val="WP13 TOTI"/>
      <sheetName val="WP14 COC"/>
      <sheetName val="WP14 Support"/>
      <sheetName val="WP15 Radials"/>
      <sheetName val="WP16 Interconn"/>
      <sheetName val="WP17 Rev"/>
      <sheetName val="WP17 Rev Support"/>
      <sheetName val="WP18 Deprec"/>
      <sheetName val="WP19 Load"/>
      <sheetName val="WP20 Reserves"/>
      <sheetName val="WP21 Pension"/>
      <sheetName val="WP22 IT Adj"/>
      <sheetName val="WP22 Support 1"/>
      <sheetName val="WP22 Support 2"/>
      <sheetName val="WP AJ1 MISO"/>
      <sheetName val="WP AJ2 ITC"/>
      <sheetName val="WP AJ3 HCM"/>
      <sheetName val="WP AJ4 Ouachita"/>
      <sheetName val="WP AJ5 GPRD"/>
    </sheetNames>
    <sheetDataSet>
      <sheetData sheetId="0">
        <row r="4">
          <cell r="K4" t="str">
            <v>For  the 12 Months Ended 12/31/2017</v>
          </cell>
        </row>
        <row r="193">
          <cell r="I193">
            <v>0.95068405898929886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O Cover"/>
      <sheetName val="Appendix A"/>
      <sheetName val="WP01 True-Up"/>
      <sheetName val="WP01 TU Support 1"/>
      <sheetName val="WP01 TU Support 2"/>
      <sheetName val="WP02 Support"/>
      <sheetName val="Support to WP02 1"/>
      <sheetName val="Support to WP2 2"/>
      <sheetName val="WP03 W&amp;S"/>
      <sheetName val="WP04 PIS"/>
      <sheetName val="WP04 Support"/>
      <sheetName val="WP05 CapAds"/>
      <sheetName val="WP06 ADIT"/>
      <sheetName val="WP06 ADIT Support 1"/>
      <sheetName val="WP06 Support 2"/>
      <sheetName val="WP07 M&amp;S"/>
      <sheetName val="WP08 Prepay"/>
      <sheetName val="WP09 PHFU"/>
      <sheetName val="WP10 Storm"/>
      <sheetName val="WP11 Credits"/>
      <sheetName val="WP12 PBOP"/>
      <sheetName val="WP13 TOTI"/>
      <sheetName val="WP14 COC"/>
      <sheetName val="WP14 Support"/>
      <sheetName val="WP15 Radials"/>
      <sheetName val="WP16 Interconn"/>
      <sheetName val="WP17 Rev"/>
      <sheetName val="WP17 Rev Support"/>
      <sheetName val="WP18 Deprec"/>
      <sheetName val="WP19 Load"/>
      <sheetName val="WP20 Reserves"/>
      <sheetName val="WP21 Pension"/>
      <sheetName val="WP22 IT Adj"/>
      <sheetName val="WP22 Support 1"/>
      <sheetName val="WP22 Support 2"/>
      <sheetName val="WP AJ1 MISO"/>
      <sheetName val="WP AJ2 ITC"/>
      <sheetName val="WP AJ3 HCM"/>
      <sheetName val="WP AJ4 Ouachita"/>
      <sheetName val="WP AJ5 GPRD"/>
    </sheetNames>
    <sheetDataSet>
      <sheetData sheetId="0">
        <row r="4">
          <cell r="K4" t="str">
            <v>For  the 12 Months Ended 12/31/2017</v>
          </cell>
        </row>
        <row r="193">
          <cell r="I193">
            <v>0.95068405898929886</v>
          </cell>
        </row>
        <row r="201">
          <cell r="I201">
            <v>6.0440429397634873E-2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cenerios"/>
      <sheetName val="Comps vs 5-year plan"/>
      <sheetName val="AMG Comp vs 5-year plan"/>
      <sheetName val="PMG Information"/>
      <sheetName val="PBS Breakout"/>
      <sheetName val="ROE Summary 5-years"/>
      <sheetName val="Free funds flow by business unt"/>
      <sheetName val="ROA Summary 5-years"/>
      <sheetName val="PESCONS Annual"/>
      <sheetName val="PESCONS Monthly"/>
      <sheetName val="PMG Annual"/>
      <sheetName val="PMG Monthly"/>
      <sheetName val="PMG Base Annual"/>
      <sheetName val="PMG Base Monthly"/>
      <sheetName val="PMG Thermal Annual"/>
      <sheetName val="PMG Thermal Monthly"/>
      <sheetName val="PBS Annual"/>
      <sheetName val="PBS Monthly"/>
      <sheetName val="AMGCONS Annual"/>
      <sheetName val="AMGCONS Monthly"/>
      <sheetName val="MM Gas Annual"/>
      <sheetName val="MM Gas Monthly"/>
      <sheetName val="MM Electric Annual"/>
      <sheetName val="MM Electric Monthly"/>
      <sheetName val="C&amp;I Electric Annual"/>
      <sheetName val="C&amp;I Electric Monthly"/>
      <sheetName val="C&amp;I Gas Annual"/>
      <sheetName val="C&amp;I Gas Monthly"/>
      <sheetName val="PPR Annual"/>
      <sheetName val="PPR Monthly"/>
      <sheetName val="PDG Annual"/>
      <sheetName val="PDG Monthly"/>
      <sheetName val="ELIM PPR Annual"/>
      <sheetName val="ELIM PPR Monthly"/>
      <sheetName val="PESCORP Annual"/>
      <sheetName val="PESCORP Monthly"/>
      <sheetName val="Corporate total"/>
      <sheetName val="Corporate Expenses"/>
      <sheetName val="Strategy-Marketing-IT"/>
      <sheetName val="STRATEGY"/>
      <sheetName val="Marketing"/>
      <sheetName val="IT"/>
      <sheetName val="LEGAL"/>
      <sheetName val="HR"/>
      <sheetName val="F&amp;A Total"/>
      <sheetName val="F&amp;A"/>
      <sheetName val="PES Shared Svc-portion"/>
      <sheetName val="Total G&amp;A Break Out"/>
      <sheetName val="Int Allocation 2005 Prel"/>
      <sheetName val="Int Allocation"/>
      <sheetName val="ROE Summary"/>
      <sheetName val="Per retturns"/>
      <sheetName val="Performance Numbers-2005 prel"/>
      <sheetName val="Performance Numbers - 2005"/>
      <sheetName val="Performance Numbers - 2006"/>
      <sheetName val="Performance Numbers - 2007"/>
      <sheetName val="Performance Numbers - 2008"/>
      <sheetName val="ELIM Help"/>
      <sheetName val="Tax Calc"/>
      <sheetName val="Legal I"/>
      <sheetName val="Rates Eff July04 wo OL"/>
      <sheetName val="Dollar Computations By Co"/>
      <sheetName val="deftaxe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cenerios"/>
      <sheetName val="Comps vs 5-year plan"/>
      <sheetName val="AMG Comp vs 5-year plan"/>
      <sheetName val="PMG Information"/>
      <sheetName val="PBS Breakout"/>
      <sheetName val="ROE Summary 5-years"/>
      <sheetName val="Free funds flow by business unt"/>
      <sheetName val="ROA Summary 5-years"/>
      <sheetName val="PESCONS Annual"/>
      <sheetName val="PESCONS Monthly"/>
      <sheetName val="PMG Annual"/>
      <sheetName val="PMG Monthly"/>
      <sheetName val="PMG Base Annual"/>
      <sheetName val="PMG Base Monthly"/>
      <sheetName val="PMG Thermal Annual"/>
      <sheetName val="PMG Thermal Monthly"/>
      <sheetName val="PBS Annual"/>
      <sheetName val="PBS Monthly"/>
      <sheetName val="AMGCONS Annual"/>
      <sheetName val="AMGCONS Monthly"/>
      <sheetName val="MM Gas Annual"/>
      <sheetName val="MM Gas Monthly"/>
      <sheetName val="MM Electric Annual"/>
      <sheetName val="MM Electric Monthly"/>
      <sheetName val="C&amp;I Electric Annual"/>
      <sheetName val="C&amp;I Electric Monthly"/>
      <sheetName val="C&amp;I Gas Annual"/>
      <sheetName val="C&amp;I Gas Monthly"/>
      <sheetName val="PPR Annual"/>
      <sheetName val="PPR Monthly"/>
      <sheetName val="PDG Annual"/>
      <sheetName val="PDG Monthly"/>
      <sheetName val="ELIM PPR Annual"/>
      <sheetName val="ELIM PPR Monthly"/>
      <sheetName val="PESCORP Annual"/>
      <sheetName val="PESCORP Monthly"/>
      <sheetName val="Corporate total"/>
      <sheetName val="Corporate Expenses"/>
      <sheetName val="Strategy-Marketing-IT"/>
      <sheetName val="STRATEGY"/>
      <sheetName val="Marketing"/>
      <sheetName val="IT"/>
      <sheetName val="LEGAL"/>
      <sheetName val="HR"/>
      <sheetName val="F&amp;A Total"/>
      <sheetName val="F&amp;A"/>
      <sheetName val="PES Shared Svc-portion"/>
      <sheetName val="Total G&amp;A Break Out"/>
      <sheetName val="Int Allocation 2005 Prel"/>
      <sheetName val="Int Allocation"/>
      <sheetName val="ROE Summary"/>
      <sheetName val="Per retturns"/>
      <sheetName val="Performance Numbers-2005 prel"/>
      <sheetName val="Performance Numbers - 2005"/>
      <sheetName val="Performance Numbers - 2006"/>
      <sheetName val="Performance Numbers - 2007"/>
      <sheetName val="Performance Numbers - 2008"/>
      <sheetName val="ELIM Help"/>
      <sheetName val="Tax Calc"/>
      <sheetName val="Legal I"/>
      <sheetName val="Rates Eff July04 wo OL"/>
      <sheetName val="Dollar Computations By Co"/>
      <sheetName val="deftaxe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 val="Gross_Rec:QRE's"/>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v>0</v>
          </cell>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sheetData sheetId="9"/>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v>0</v>
          </cell>
          <cell r="B7" t="str">
            <v>&lt;&lt;California Phase II QRE Findings&gt;&gt;</v>
          </cell>
          <cell r="C7" t="str">
            <v>'[california Agouron Supermodel@10%.xls]PHASE II'!$B$2</v>
          </cell>
        </row>
        <row r="8">
          <cell r="A8">
            <v>0</v>
          </cell>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v>0</v>
          </cell>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v>0</v>
          </cell>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I104" t="str">
            <v xml:space="preserve"> </v>
          </cell>
          <cell r="J104" t="str">
            <v xml:space="preserve"> </v>
          </cell>
          <cell r="K104" t="str">
            <v xml:space="preserve"> </v>
          </cell>
          <cell r="L104" t="str">
            <v xml:space="preserve"> </v>
          </cell>
          <cell r="M104" t="str">
            <v xml:space="preserve"> </v>
          </cell>
          <cell r="N104" t="str">
            <v xml:space="preserve"> </v>
          </cell>
        </row>
        <row r="108">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29">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row>
        <row r="230">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row>
        <row r="231">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row>
        <row r="232">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row>
        <row r="233">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row>
        <row r="234">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row>
        <row r="235">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row>
        <row r="236">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row>
        <row r="237">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row>
        <row r="238">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row>
        <row r="239">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row>
        <row r="240">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row>
        <row r="241">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row>
        <row r="242">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row>
        <row r="243">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row>
        <row r="244">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row>
        <row r="245">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row>
        <row r="252">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row>
        <row r="253">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row>
        <row r="254">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row>
        <row r="255">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row>
        <row r="256">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row>
        <row r="257">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row>
        <row r="258">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row>
        <row r="259">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row>
        <row r="260">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row>
        <row r="261">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row>
        <row r="262">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row>
        <row r="263">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row>
        <row r="264">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row>
        <row r="265">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row>
        <row r="266">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row>
        <row r="267">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row>
        <row r="268">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row>
        <row r="269">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row>
        <row r="270">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row>
        <row r="271">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row>
        <row r="278">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row>
        <row r="279">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row>
        <row r="280">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row>
        <row r="281">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row>
        <row r="284">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row>
        <row r="285">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row>
        <row r="286">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row>
        <row r="287">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row>
        <row r="288">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row>
        <row r="289">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row>
        <row r="290">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row>
        <row r="291">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row>
        <row r="292">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row>
        <row r="293">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row>
        <row r="294">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row>
        <row r="295">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row>
        <row r="296">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row>
        <row r="297">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v>0</v>
          </cell>
        </row>
        <row r="9">
          <cell r="B9">
            <v>0</v>
          </cell>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v>0</v>
          </cell>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v>0</v>
          </cell>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v>0</v>
          </cell>
          <cell r="W12">
            <v>0</v>
          </cell>
          <cell r="X12">
            <v>0</v>
          </cell>
          <cell r="Y12">
            <v>0</v>
          </cell>
          <cell r="Z12">
            <v>0</v>
          </cell>
          <cell r="AA12">
            <v>0</v>
          </cell>
          <cell r="BP12">
            <v>0</v>
          </cell>
          <cell r="BQ12">
            <v>0</v>
          </cell>
          <cell r="BR12">
            <v>0</v>
          </cell>
          <cell r="BS12">
            <v>0</v>
          </cell>
          <cell r="BT12">
            <v>0</v>
          </cell>
        </row>
        <row r="13">
          <cell r="B13">
            <v>0</v>
          </cell>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v>0</v>
          </cell>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row>
        <row r="126">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row>
        <row r="132">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row>
        <row r="134">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row>
        <row r="138">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row>
        <row r="139">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row>
        <row r="141">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1"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sheetData sheetId="9"/>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cell r="B7" t="str">
            <v>&lt;&lt;California Phase II QRE Findings&gt;&gt;</v>
          </cell>
          <cell r="C7" t="str">
            <v>'[california Agouron Supermodel@10%.xls]PHASE II'!$B$2</v>
          </cell>
        </row>
        <row r="8">
          <cell r="A8"/>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B103" t="str">
            <v xml:space="preserve"> </v>
          </cell>
          <cell r="D103"/>
          <cell r="E103"/>
          <cell r="F103"/>
          <cell r="G103"/>
          <cell r="H103"/>
          <cell r="I103"/>
          <cell r="J103"/>
          <cell r="K103"/>
          <cell r="L103"/>
          <cell r="M103"/>
          <cell r="N103"/>
          <cell r="O103"/>
          <cell r="P103"/>
          <cell r="Q103"/>
          <cell r="R103"/>
        </row>
        <row r="104">
          <cell r="B104" t="str">
            <v xml:space="preserve"> *** C A U T I O N *** :  ALL TOTALS AND SUBTOTALS ARE SENSITIVE TO EXISTING LOCATIONS OF ROWS AND COLUMNS !!!</v>
          </cell>
          <cell r="I104" t="str">
            <v xml:space="preserve"> </v>
          </cell>
          <cell r="J104" t="str">
            <v xml:space="preserve"> </v>
          </cell>
          <cell r="K104" t="str">
            <v xml:space="preserve"> </v>
          </cell>
          <cell r="L104" t="str">
            <v xml:space="preserve"> </v>
          </cell>
          <cell r="M104" t="str">
            <v xml:space="preserve"> </v>
          </cell>
          <cell r="N104" t="str">
            <v xml:space="preserve"> </v>
          </cell>
        </row>
        <row r="105">
          <cell r="B105" t="str">
            <v xml:space="preserve">                                       IF ANY ELEMENTS OF EXISTING FORMATS ARE CHANGED, ALL TOTALS AND SUBTOTALS MUST BE CHECKED !!!</v>
          </cell>
        </row>
        <row r="108">
          <cell r="C108" t="str">
            <v>W/P Ref</v>
          </cell>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B109" t="str">
            <v>Total Qualifying Wages</v>
          </cell>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B110" t="str">
            <v>Total Qualifying Supplies</v>
          </cell>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B111" t="str">
            <v>Total Qualifying Contract (@65%)</v>
          </cell>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B112" t="str">
            <v xml:space="preserve">  Total Qualifying Expenses</v>
          </cell>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C226"/>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C227"/>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C228"/>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29">
          <cell r="C229"/>
          <cell r="D229"/>
          <cell r="E229"/>
          <cell r="F229"/>
          <cell r="G229"/>
          <cell r="H229"/>
          <cell r="I229"/>
          <cell r="J229"/>
          <cell r="K229"/>
          <cell r="L229"/>
          <cell r="M229"/>
          <cell r="N229"/>
          <cell r="O229"/>
          <cell r="P229"/>
          <cell r="Q229"/>
          <cell r="R229"/>
        </row>
        <row r="230">
          <cell r="C230"/>
          <cell r="D230"/>
          <cell r="E230"/>
          <cell r="F230"/>
          <cell r="G230"/>
          <cell r="H230"/>
          <cell r="I230"/>
          <cell r="J230"/>
          <cell r="K230"/>
          <cell r="L230"/>
          <cell r="M230"/>
          <cell r="N230"/>
          <cell r="O230"/>
          <cell r="P230"/>
          <cell r="Q230"/>
          <cell r="R230"/>
        </row>
        <row r="231">
          <cell r="C231"/>
          <cell r="D231"/>
          <cell r="E231"/>
          <cell r="F231"/>
          <cell r="G231"/>
          <cell r="H231"/>
          <cell r="I231"/>
          <cell r="J231"/>
          <cell r="K231"/>
          <cell r="L231"/>
          <cell r="M231"/>
          <cell r="N231"/>
          <cell r="O231"/>
          <cell r="P231"/>
          <cell r="Q231"/>
          <cell r="R231"/>
        </row>
        <row r="232">
          <cell r="C232"/>
          <cell r="D232"/>
          <cell r="E232"/>
          <cell r="F232"/>
          <cell r="G232"/>
          <cell r="H232"/>
          <cell r="I232"/>
          <cell r="J232"/>
          <cell r="K232"/>
          <cell r="L232"/>
          <cell r="M232"/>
          <cell r="N232"/>
          <cell r="O232"/>
          <cell r="P232"/>
          <cell r="Q232"/>
          <cell r="R232"/>
        </row>
        <row r="233">
          <cell r="C233"/>
          <cell r="D233"/>
          <cell r="E233"/>
          <cell r="F233"/>
          <cell r="G233"/>
          <cell r="H233"/>
          <cell r="I233"/>
          <cell r="J233"/>
          <cell r="K233"/>
          <cell r="L233"/>
          <cell r="M233"/>
          <cell r="N233"/>
          <cell r="O233"/>
          <cell r="P233"/>
          <cell r="Q233"/>
          <cell r="R233"/>
        </row>
        <row r="234">
          <cell r="C234"/>
          <cell r="D234"/>
          <cell r="E234"/>
          <cell r="F234"/>
          <cell r="G234"/>
          <cell r="H234"/>
          <cell r="I234"/>
          <cell r="J234"/>
          <cell r="K234"/>
          <cell r="L234"/>
          <cell r="M234"/>
          <cell r="N234"/>
          <cell r="O234"/>
          <cell r="P234"/>
          <cell r="Q234"/>
          <cell r="R234"/>
        </row>
        <row r="235">
          <cell r="C235"/>
          <cell r="D235"/>
          <cell r="E235"/>
          <cell r="F235"/>
          <cell r="G235"/>
          <cell r="H235"/>
          <cell r="I235"/>
          <cell r="J235"/>
          <cell r="K235"/>
          <cell r="L235"/>
          <cell r="M235"/>
          <cell r="N235"/>
          <cell r="O235"/>
          <cell r="P235"/>
          <cell r="Q235"/>
          <cell r="R235"/>
        </row>
        <row r="236">
          <cell r="C236"/>
          <cell r="D236"/>
          <cell r="E236"/>
          <cell r="F236"/>
          <cell r="G236"/>
          <cell r="H236"/>
          <cell r="I236"/>
          <cell r="J236"/>
          <cell r="K236"/>
          <cell r="L236"/>
          <cell r="M236"/>
          <cell r="N236"/>
          <cell r="O236"/>
          <cell r="P236"/>
          <cell r="Q236"/>
          <cell r="R236"/>
        </row>
        <row r="237">
          <cell r="C237"/>
          <cell r="D237"/>
          <cell r="E237"/>
          <cell r="F237"/>
          <cell r="G237"/>
          <cell r="H237"/>
          <cell r="I237"/>
          <cell r="J237"/>
          <cell r="K237"/>
          <cell r="L237"/>
          <cell r="M237"/>
          <cell r="N237"/>
          <cell r="O237"/>
          <cell r="P237"/>
          <cell r="Q237"/>
          <cell r="R237"/>
        </row>
        <row r="238">
          <cell r="C238"/>
          <cell r="D238"/>
          <cell r="E238"/>
          <cell r="F238"/>
          <cell r="G238"/>
          <cell r="H238"/>
          <cell r="I238"/>
          <cell r="J238"/>
          <cell r="K238"/>
          <cell r="L238"/>
          <cell r="M238"/>
          <cell r="N238"/>
          <cell r="O238"/>
          <cell r="P238"/>
          <cell r="Q238"/>
          <cell r="R238"/>
        </row>
        <row r="239">
          <cell r="C239"/>
          <cell r="D239"/>
          <cell r="E239"/>
          <cell r="F239"/>
          <cell r="G239"/>
          <cell r="H239"/>
          <cell r="I239"/>
          <cell r="J239"/>
          <cell r="K239"/>
          <cell r="L239"/>
          <cell r="M239"/>
          <cell r="N239"/>
          <cell r="O239"/>
          <cell r="P239"/>
          <cell r="Q239"/>
          <cell r="R239"/>
        </row>
        <row r="240">
          <cell r="C240"/>
          <cell r="D240"/>
          <cell r="E240"/>
          <cell r="F240"/>
          <cell r="G240"/>
          <cell r="H240"/>
          <cell r="I240"/>
          <cell r="J240"/>
          <cell r="K240"/>
          <cell r="L240"/>
          <cell r="M240"/>
          <cell r="N240"/>
          <cell r="O240"/>
          <cell r="P240"/>
          <cell r="Q240"/>
          <cell r="R240"/>
        </row>
        <row r="241">
          <cell r="C241"/>
          <cell r="D241"/>
          <cell r="E241"/>
          <cell r="F241"/>
          <cell r="G241"/>
          <cell r="H241"/>
          <cell r="I241"/>
          <cell r="J241"/>
          <cell r="K241"/>
          <cell r="L241"/>
          <cell r="M241"/>
          <cell r="N241"/>
          <cell r="O241"/>
          <cell r="P241"/>
          <cell r="Q241"/>
          <cell r="R241"/>
        </row>
        <row r="242">
          <cell r="C242"/>
          <cell r="D242"/>
          <cell r="E242"/>
          <cell r="F242"/>
          <cell r="G242"/>
          <cell r="H242"/>
          <cell r="I242"/>
          <cell r="J242"/>
          <cell r="K242"/>
          <cell r="L242"/>
          <cell r="M242"/>
          <cell r="N242"/>
          <cell r="O242"/>
          <cell r="P242"/>
          <cell r="Q242"/>
          <cell r="R242"/>
        </row>
        <row r="243">
          <cell r="C243"/>
          <cell r="D243"/>
          <cell r="E243"/>
          <cell r="F243"/>
          <cell r="G243"/>
          <cell r="H243"/>
          <cell r="I243"/>
          <cell r="J243"/>
          <cell r="K243"/>
          <cell r="L243"/>
          <cell r="M243"/>
          <cell r="N243"/>
          <cell r="O243"/>
          <cell r="P243"/>
          <cell r="Q243"/>
          <cell r="R243"/>
        </row>
        <row r="244">
          <cell r="C244"/>
          <cell r="D244"/>
          <cell r="E244"/>
          <cell r="F244"/>
          <cell r="G244"/>
          <cell r="H244"/>
          <cell r="I244"/>
          <cell r="J244"/>
          <cell r="K244"/>
          <cell r="L244"/>
          <cell r="M244"/>
          <cell r="N244"/>
          <cell r="O244"/>
          <cell r="P244"/>
          <cell r="Q244"/>
          <cell r="R244"/>
        </row>
        <row r="245">
          <cell r="C245"/>
          <cell r="D245"/>
          <cell r="E245"/>
          <cell r="F245"/>
          <cell r="G245"/>
          <cell r="H245"/>
          <cell r="I245"/>
          <cell r="J245"/>
          <cell r="K245"/>
          <cell r="L245"/>
          <cell r="M245"/>
          <cell r="N245"/>
          <cell r="O245"/>
          <cell r="P245"/>
          <cell r="Q245"/>
          <cell r="R245"/>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row>
        <row r="252">
          <cell r="C252"/>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row>
        <row r="253">
          <cell r="C253"/>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row>
        <row r="254">
          <cell r="C254"/>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row>
        <row r="255">
          <cell r="C255"/>
          <cell r="D255"/>
          <cell r="E255"/>
          <cell r="F255"/>
          <cell r="G255"/>
          <cell r="H255"/>
          <cell r="I255"/>
          <cell r="J255"/>
          <cell r="K255"/>
          <cell r="L255"/>
          <cell r="M255"/>
          <cell r="N255"/>
          <cell r="O255"/>
          <cell r="P255"/>
          <cell r="Q255"/>
          <cell r="R255"/>
        </row>
        <row r="256">
          <cell r="C256"/>
          <cell r="D256"/>
          <cell r="E256"/>
          <cell r="F256"/>
          <cell r="G256"/>
          <cell r="H256"/>
          <cell r="I256"/>
          <cell r="J256"/>
          <cell r="K256"/>
          <cell r="L256"/>
          <cell r="M256"/>
          <cell r="N256"/>
          <cell r="O256"/>
          <cell r="P256"/>
          <cell r="Q256"/>
          <cell r="R256"/>
        </row>
        <row r="257">
          <cell r="C257"/>
          <cell r="D257"/>
          <cell r="E257"/>
          <cell r="F257"/>
          <cell r="G257"/>
          <cell r="H257"/>
          <cell r="I257"/>
          <cell r="J257"/>
          <cell r="K257"/>
          <cell r="L257"/>
          <cell r="M257"/>
          <cell r="N257"/>
          <cell r="O257"/>
          <cell r="P257"/>
          <cell r="Q257"/>
          <cell r="R257"/>
        </row>
        <row r="258">
          <cell r="C258"/>
          <cell r="D258"/>
          <cell r="E258"/>
          <cell r="F258"/>
          <cell r="G258"/>
          <cell r="H258"/>
          <cell r="I258"/>
          <cell r="J258"/>
          <cell r="K258"/>
          <cell r="L258"/>
          <cell r="M258"/>
          <cell r="N258"/>
          <cell r="O258"/>
          <cell r="P258"/>
          <cell r="Q258"/>
          <cell r="R258"/>
        </row>
        <row r="259">
          <cell r="C259"/>
          <cell r="D259"/>
          <cell r="E259"/>
          <cell r="F259"/>
          <cell r="G259"/>
          <cell r="H259"/>
          <cell r="I259"/>
          <cell r="J259"/>
          <cell r="K259"/>
          <cell r="L259"/>
          <cell r="M259"/>
          <cell r="N259"/>
          <cell r="O259"/>
          <cell r="P259"/>
          <cell r="Q259"/>
          <cell r="R259"/>
        </row>
        <row r="260">
          <cell r="C260"/>
          <cell r="D260"/>
          <cell r="E260"/>
          <cell r="F260"/>
          <cell r="G260"/>
          <cell r="H260"/>
          <cell r="I260"/>
          <cell r="J260"/>
          <cell r="K260"/>
          <cell r="L260"/>
          <cell r="M260"/>
          <cell r="N260"/>
          <cell r="O260"/>
          <cell r="P260"/>
          <cell r="Q260"/>
          <cell r="R260"/>
        </row>
        <row r="261">
          <cell r="C261"/>
          <cell r="D261"/>
          <cell r="E261"/>
          <cell r="F261"/>
          <cell r="G261"/>
          <cell r="H261"/>
          <cell r="I261"/>
          <cell r="J261"/>
          <cell r="K261"/>
          <cell r="L261"/>
          <cell r="M261"/>
          <cell r="N261"/>
          <cell r="O261"/>
          <cell r="P261"/>
          <cell r="Q261"/>
          <cell r="R261"/>
        </row>
        <row r="262">
          <cell r="C262"/>
          <cell r="D262"/>
          <cell r="E262"/>
          <cell r="F262"/>
          <cell r="G262"/>
          <cell r="H262"/>
          <cell r="I262"/>
          <cell r="J262"/>
          <cell r="K262"/>
          <cell r="L262"/>
          <cell r="M262"/>
          <cell r="N262"/>
          <cell r="O262"/>
          <cell r="P262"/>
          <cell r="Q262"/>
          <cell r="R262"/>
        </row>
        <row r="263">
          <cell r="C263"/>
          <cell r="D263"/>
          <cell r="E263"/>
          <cell r="F263"/>
          <cell r="G263"/>
          <cell r="H263"/>
          <cell r="I263"/>
          <cell r="J263"/>
          <cell r="K263"/>
          <cell r="L263"/>
          <cell r="M263"/>
          <cell r="N263"/>
          <cell r="O263"/>
          <cell r="P263"/>
          <cell r="Q263"/>
          <cell r="R263"/>
        </row>
        <row r="264">
          <cell r="C264"/>
          <cell r="D264"/>
          <cell r="E264"/>
          <cell r="F264"/>
          <cell r="G264"/>
          <cell r="H264"/>
          <cell r="I264"/>
          <cell r="J264"/>
          <cell r="K264"/>
          <cell r="L264"/>
          <cell r="M264"/>
          <cell r="N264"/>
          <cell r="O264"/>
          <cell r="P264"/>
          <cell r="Q264"/>
          <cell r="R264"/>
        </row>
        <row r="265">
          <cell r="C265"/>
          <cell r="D265"/>
          <cell r="E265"/>
          <cell r="F265"/>
          <cell r="G265"/>
          <cell r="H265"/>
          <cell r="I265"/>
          <cell r="J265"/>
          <cell r="K265"/>
          <cell r="L265"/>
          <cell r="M265"/>
          <cell r="N265"/>
          <cell r="O265"/>
          <cell r="P265"/>
          <cell r="Q265"/>
          <cell r="R265"/>
        </row>
        <row r="266">
          <cell r="C266"/>
          <cell r="D266"/>
          <cell r="E266"/>
          <cell r="F266"/>
          <cell r="G266"/>
          <cell r="H266"/>
          <cell r="I266"/>
          <cell r="J266"/>
          <cell r="K266"/>
          <cell r="L266"/>
          <cell r="M266"/>
          <cell r="N266"/>
          <cell r="O266"/>
          <cell r="P266"/>
          <cell r="Q266"/>
          <cell r="R266"/>
        </row>
        <row r="267">
          <cell r="C267"/>
          <cell r="D267"/>
          <cell r="E267"/>
          <cell r="F267"/>
          <cell r="G267"/>
          <cell r="H267"/>
          <cell r="I267"/>
          <cell r="J267"/>
          <cell r="K267"/>
          <cell r="L267"/>
          <cell r="M267"/>
          <cell r="N267"/>
          <cell r="O267"/>
          <cell r="P267"/>
          <cell r="Q267"/>
          <cell r="R267"/>
        </row>
        <row r="268">
          <cell r="C268"/>
          <cell r="D268"/>
          <cell r="E268"/>
          <cell r="F268"/>
          <cell r="G268"/>
          <cell r="H268"/>
          <cell r="I268"/>
          <cell r="J268"/>
          <cell r="K268"/>
          <cell r="L268"/>
          <cell r="M268"/>
          <cell r="N268"/>
          <cell r="O268"/>
          <cell r="P268"/>
          <cell r="Q268"/>
          <cell r="R268"/>
        </row>
        <row r="269">
          <cell r="C269"/>
          <cell r="D269"/>
          <cell r="E269"/>
          <cell r="F269"/>
          <cell r="G269"/>
          <cell r="H269"/>
          <cell r="I269"/>
          <cell r="J269"/>
          <cell r="K269"/>
          <cell r="L269"/>
          <cell r="M269"/>
          <cell r="N269"/>
          <cell r="O269"/>
          <cell r="P269"/>
          <cell r="Q269"/>
          <cell r="R269"/>
        </row>
        <row r="270">
          <cell r="C270"/>
          <cell r="D270"/>
          <cell r="E270"/>
          <cell r="F270"/>
          <cell r="G270"/>
          <cell r="H270"/>
          <cell r="I270"/>
          <cell r="J270"/>
          <cell r="K270"/>
          <cell r="L270"/>
          <cell r="M270"/>
          <cell r="N270"/>
          <cell r="O270"/>
          <cell r="P270"/>
          <cell r="Q270"/>
          <cell r="R270"/>
        </row>
        <row r="271">
          <cell r="C271"/>
          <cell r="D271"/>
          <cell r="E271"/>
          <cell r="F271"/>
          <cell r="G271"/>
          <cell r="H271"/>
          <cell r="I271"/>
          <cell r="J271"/>
          <cell r="K271"/>
          <cell r="L271"/>
          <cell r="M271"/>
          <cell r="N271"/>
          <cell r="O271"/>
          <cell r="P271"/>
          <cell r="Q271"/>
          <cell r="R271"/>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row>
        <row r="278">
          <cell r="C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row>
        <row r="279">
          <cell r="C279"/>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row>
        <row r="280">
          <cell r="C280"/>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row>
        <row r="281">
          <cell r="C281"/>
          <cell r="D281"/>
          <cell r="E281"/>
          <cell r="F281"/>
          <cell r="G281"/>
          <cell r="H281"/>
          <cell r="I281"/>
          <cell r="J281"/>
          <cell r="K281"/>
          <cell r="L281"/>
          <cell r="M281"/>
          <cell r="N281"/>
          <cell r="O281"/>
          <cell r="P281"/>
          <cell r="Q281"/>
          <cell r="R281"/>
        </row>
        <row r="282">
          <cell r="C282"/>
          <cell r="D282"/>
          <cell r="E282"/>
          <cell r="F282"/>
          <cell r="G282"/>
          <cell r="H282"/>
          <cell r="I282"/>
          <cell r="J282"/>
          <cell r="K282"/>
          <cell r="L282"/>
          <cell r="M282"/>
          <cell r="N282"/>
          <cell r="O282"/>
          <cell r="P282"/>
          <cell r="Q282"/>
          <cell r="R282"/>
        </row>
        <row r="283">
          <cell r="C283"/>
          <cell r="D283"/>
          <cell r="E283"/>
          <cell r="F283"/>
          <cell r="G283"/>
          <cell r="H283"/>
          <cell r="I283"/>
          <cell r="J283"/>
          <cell r="K283"/>
          <cell r="L283"/>
          <cell r="M283"/>
          <cell r="N283"/>
          <cell r="O283"/>
          <cell r="P283"/>
          <cell r="Q283"/>
          <cell r="R283"/>
        </row>
        <row r="284">
          <cell r="C284"/>
          <cell r="D284"/>
          <cell r="E284"/>
          <cell r="F284"/>
          <cell r="G284"/>
          <cell r="H284"/>
          <cell r="I284"/>
          <cell r="J284"/>
          <cell r="K284"/>
          <cell r="L284"/>
          <cell r="M284"/>
          <cell r="N284"/>
          <cell r="O284"/>
          <cell r="P284"/>
          <cell r="Q284"/>
          <cell r="R284"/>
        </row>
        <row r="285">
          <cell r="C285"/>
          <cell r="D285"/>
          <cell r="E285"/>
          <cell r="F285"/>
          <cell r="G285"/>
          <cell r="H285"/>
          <cell r="I285"/>
          <cell r="J285"/>
          <cell r="K285"/>
          <cell r="L285"/>
          <cell r="M285"/>
          <cell r="N285"/>
          <cell r="O285"/>
          <cell r="P285"/>
          <cell r="Q285"/>
          <cell r="R285"/>
        </row>
        <row r="286">
          <cell r="C286"/>
          <cell r="D286"/>
          <cell r="E286"/>
          <cell r="F286"/>
          <cell r="G286"/>
          <cell r="H286"/>
          <cell r="I286"/>
          <cell r="J286"/>
          <cell r="K286"/>
          <cell r="L286"/>
          <cell r="M286"/>
          <cell r="N286"/>
          <cell r="O286"/>
          <cell r="P286"/>
          <cell r="Q286"/>
          <cell r="R286"/>
        </row>
        <row r="287">
          <cell r="C287"/>
          <cell r="D287"/>
          <cell r="E287"/>
          <cell r="F287"/>
          <cell r="G287"/>
          <cell r="H287"/>
          <cell r="I287"/>
          <cell r="J287"/>
          <cell r="K287"/>
          <cell r="L287"/>
          <cell r="M287"/>
          <cell r="N287"/>
          <cell r="O287"/>
          <cell r="P287"/>
          <cell r="Q287"/>
          <cell r="R287"/>
        </row>
        <row r="288">
          <cell r="C288"/>
          <cell r="D288"/>
          <cell r="E288"/>
          <cell r="F288"/>
          <cell r="G288"/>
          <cell r="H288"/>
          <cell r="I288"/>
          <cell r="J288"/>
          <cell r="K288"/>
          <cell r="L288"/>
          <cell r="M288"/>
          <cell r="N288"/>
          <cell r="O288"/>
          <cell r="P288"/>
          <cell r="Q288"/>
          <cell r="R288"/>
        </row>
        <row r="289">
          <cell r="C289"/>
          <cell r="D289"/>
          <cell r="E289"/>
          <cell r="F289"/>
          <cell r="G289"/>
          <cell r="H289"/>
          <cell r="I289"/>
          <cell r="J289"/>
          <cell r="K289"/>
          <cell r="L289"/>
          <cell r="M289"/>
          <cell r="N289"/>
          <cell r="O289"/>
          <cell r="P289"/>
          <cell r="Q289"/>
          <cell r="R289"/>
        </row>
        <row r="290">
          <cell r="C290"/>
          <cell r="D290"/>
          <cell r="E290"/>
          <cell r="F290"/>
          <cell r="G290"/>
          <cell r="H290"/>
          <cell r="I290"/>
          <cell r="J290"/>
          <cell r="K290"/>
          <cell r="L290"/>
          <cell r="M290"/>
          <cell r="N290"/>
          <cell r="O290"/>
          <cell r="P290"/>
          <cell r="Q290"/>
          <cell r="R290"/>
        </row>
        <row r="291">
          <cell r="C291"/>
          <cell r="D291"/>
          <cell r="E291"/>
          <cell r="F291"/>
          <cell r="G291"/>
          <cell r="H291"/>
          <cell r="I291"/>
          <cell r="J291"/>
          <cell r="K291"/>
          <cell r="L291"/>
          <cell r="M291"/>
          <cell r="N291"/>
          <cell r="O291"/>
          <cell r="P291"/>
          <cell r="Q291"/>
          <cell r="R291"/>
        </row>
        <row r="292">
          <cell r="C292"/>
          <cell r="D292"/>
          <cell r="E292"/>
          <cell r="F292"/>
          <cell r="G292"/>
          <cell r="H292"/>
          <cell r="I292"/>
          <cell r="J292"/>
          <cell r="K292"/>
          <cell r="L292"/>
          <cell r="M292"/>
          <cell r="N292"/>
          <cell r="O292"/>
          <cell r="P292"/>
          <cell r="Q292"/>
          <cell r="R292"/>
        </row>
        <row r="293">
          <cell r="C293"/>
          <cell r="D293"/>
          <cell r="E293"/>
          <cell r="F293"/>
          <cell r="G293"/>
          <cell r="H293"/>
          <cell r="I293"/>
          <cell r="J293"/>
          <cell r="K293"/>
          <cell r="L293"/>
          <cell r="M293"/>
          <cell r="N293"/>
          <cell r="O293"/>
          <cell r="P293"/>
          <cell r="Q293"/>
          <cell r="R293"/>
        </row>
        <row r="294">
          <cell r="C294"/>
          <cell r="D294"/>
          <cell r="E294"/>
          <cell r="F294"/>
          <cell r="G294"/>
          <cell r="H294"/>
          <cell r="I294"/>
          <cell r="J294"/>
          <cell r="K294"/>
          <cell r="L294"/>
          <cell r="M294"/>
          <cell r="N294"/>
          <cell r="O294"/>
          <cell r="P294"/>
          <cell r="Q294"/>
          <cell r="R294"/>
        </row>
        <row r="295">
          <cell r="C295"/>
          <cell r="D295"/>
          <cell r="E295"/>
          <cell r="F295"/>
          <cell r="G295"/>
          <cell r="H295"/>
          <cell r="I295"/>
          <cell r="J295"/>
          <cell r="K295"/>
          <cell r="L295"/>
          <cell r="M295"/>
          <cell r="N295"/>
          <cell r="O295"/>
          <cell r="P295"/>
          <cell r="Q295"/>
          <cell r="R295"/>
        </row>
        <row r="296">
          <cell r="C296"/>
          <cell r="D296"/>
          <cell r="E296"/>
          <cell r="F296"/>
          <cell r="G296"/>
          <cell r="H296"/>
          <cell r="I296"/>
          <cell r="J296"/>
          <cell r="K296"/>
          <cell r="L296"/>
          <cell r="M296"/>
          <cell r="N296"/>
          <cell r="O296"/>
          <cell r="P296"/>
          <cell r="Q296"/>
          <cell r="R296"/>
        </row>
        <row r="297">
          <cell r="C297"/>
          <cell r="D297"/>
          <cell r="E297"/>
          <cell r="F297"/>
          <cell r="G297"/>
          <cell r="H297"/>
          <cell r="I297"/>
          <cell r="J297"/>
          <cell r="K297"/>
          <cell r="L297"/>
          <cell r="M297"/>
          <cell r="N297"/>
          <cell r="O297"/>
          <cell r="P297"/>
          <cell r="Q297"/>
          <cell r="R297"/>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row>
        <row r="9">
          <cell r="B9"/>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cell r="W12">
            <v>0</v>
          </cell>
          <cell r="X12">
            <v>0</v>
          </cell>
          <cell r="Y12">
            <v>0</v>
          </cell>
          <cell r="Z12">
            <v>0</v>
          </cell>
          <cell r="AA12">
            <v>0</v>
          </cell>
          <cell r="BP12">
            <v>0</v>
          </cell>
          <cell r="BQ12">
            <v>0</v>
          </cell>
          <cell r="BR12">
            <v>0</v>
          </cell>
          <cell r="BS12">
            <v>0</v>
          </cell>
          <cell r="BT12">
            <v>0</v>
          </cell>
        </row>
        <row r="13">
          <cell r="B13"/>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cell r="D121"/>
          <cell r="E121"/>
          <cell r="F121"/>
          <cell r="G121"/>
          <cell r="H121"/>
          <cell r="I121"/>
          <cell r="J121"/>
          <cell r="K121"/>
          <cell r="L121"/>
          <cell r="M121"/>
          <cell r="N121"/>
          <cell r="O121"/>
          <cell r="P121"/>
          <cell r="Q121"/>
          <cell r="R121"/>
        </row>
        <row r="122">
          <cell r="C122"/>
          <cell r="D122"/>
          <cell r="E122"/>
          <cell r="F122"/>
          <cell r="G122"/>
          <cell r="H122"/>
          <cell r="I122"/>
          <cell r="J122"/>
          <cell r="K122"/>
          <cell r="L122"/>
          <cell r="M122"/>
          <cell r="N122"/>
          <cell r="O122"/>
          <cell r="P122"/>
          <cell r="Q122"/>
          <cell r="R122"/>
        </row>
        <row r="123">
          <cell r="C123"/>
          <cell r="D123"/>
          <cell r="E123"/>
          <cell r="F123"/>
          <cell r="G123"/>
          <cell r="H123"/>
          <cell r="I123"/>
          <cell r="J123"/>
          <cell r="K123"/>
          <cell r="L123"/>
          <cell r="M123"/>
          <cell r="N123"/>
          <cell r="O123"/>
          <cell r="P123"/>
          <cell r="Q123"/>
          <cell r="R123"/>
        </row>
        <row r="124">
          <cell r="C124"/>
          <cell r="D124"/>
          <cell r="E124"/>
          <cell r="F124"/>
          <cell r="G124"/>
          <cell r="H124"/>
          <cell r="I124"/>
          <cell r="J124"/>
          <cell r="K124"/>
          <cell r="L124"/>
          <cell r="M124"/>
          <cell r="N124"/>
          <cell r="O124"/>
          <cell r="P124"/>
          <cell r="Q124"/>
          <cell r="R124"/>
        </row>
        <row r="125">
          <cell r="C125"/>
          <cell r="D125"/>
          <cell r="E125"/>
          <cell r="F125"/>
          <cell r="G125"/>
          <cell r="H125"/>
          <cell r="I125"/>
          <cell r="J125"/>
          <cell r="K125"/>
          <cell r="L125"/>
          <cell r="M125"/>
          <cell r="N125"/>
          <cell r="O125"/>
          <cell r="P125"/>
          <cell r="Q125"/>
          <cell r="R125"/>
        </row>
        <row r="126">
          <cell r="C126"/>
          <cell r="D126"/>
          <cell r="E126"/>
          <cell r="F126"/>
          <cell r="G126"/>
          <cell r="H126"/>
          <cell r="I126"/>
          <cell r="J126"/>
          <cell r="K126"/>
          <cell r="L126"/>
          <cell r="M126"/>
          <cell r="N126"/>
          <cell r="O126"/>
          <cell r="P126"/>
          <cell r="Q126"/>
          <cell r="R126"/>
        </row>
        <row r="127">
          <cell r="C127"/>
          <cell r="D127"/>
          <cell r="E127"/>
          <cell r="F127"/>
          <cell r="G127"/>
          <cell r="H127"/>
          <cell r="I127"/>
          <cell r="J127"/>
          <cell r="K127"/>
          <cell r="L127"/>
          <cell r="M127"/>
          <cell r="N127"/>
          <cell r="O127"/>
          <cell r="P127"/>
          <cell r="Q127"/>
          <cell r="R127"/>
        </row>
        <row r="128">
          <cell r="C128"/>
          <cell r="D128"/>
          <cell r="E128"/>
          <cell r="F128"/>
          <cell r="G128"/>
          <cell r="H128"/>
          <cell r="I128"/>
          <cell r="J128"/>
          <cell r="K128"/>
          <cell r="L128"/>
          <cell r="M128"/>
          <cell r="N128"/>
          <cell r="O128"/>
          <cell r="P128"/>
          <cell r="Q128"/>
          <cell r="R128"/>
        </row>
        <row r="129">
          <cell r="C129"/>
          <cell r="D129"/>
          <cell r="E129"/>
          <cell r="F129"/>
          <cell r="G129"/>
          <cell r="H129"/>
          <cell r="I129"/>
          <cell r="J129"/>
          <cell r="K129"/>
          <cell r="L129"/>
          <cell r="M129"/>
          <cell r="N129"/>
          <cell r="O129"/>
          <cell r="P129"/>
          <cell r="Q129"/>
          <cell r="R129"/>
        </row>
        <row r="130">
          <cell r="C130"/>
          <cell r="D130"/>
          <cell r="E130"/>
          <cell r="F130"/>
          <cell r="G130"/>
          <cell r="H130"/>
          <cell r="I130"/>
          <cell r="J130"/>
          <cell r="K130"/>
          <cell r="L130"/>
          <cell r="M130"/>
          <cell r="N130"/>
          <cell r="O130"/>
          <cell r="P130"/>
          <cell r="Q130"/>
          <cell r="R130"/>
        </row>
        <row r="131">
          <cell r="C131"/>
          <cell r="D131"/>
          <cell r="E131"/>
          <cell r="F131"/>
          <cell r="G131"/>
          <cell r="H131"/>
          <cell r="I131"/>
          <cell r="J131"/>
          <cell r="K131"/>
          <cell r="L131"/>
          <cell r="M131"/>
          <cell r="N131"/>
          <cell r="O131"/>
          <cell r="P131"/>
          <cell r="Q131"/>
          <cell r="R131"/>
        </row>
        <row r="132">
          <cell r="C132"/>
          <cell r="D132"/>
          <cell r="E132"/>
          <cell r="F132"/>
          <cell r="G132"/>
          <cell r="H132"/>
          <cell r="I132"/>
          <cell r="J132"/>
          <cell r="K132"/>
          <cell r="L132"/>
          <cell r="M132"/>
          <cell r="N132"/>
          <cell r="O132"/>
          <cell r="P132"/>
          <cell r="Q132"/>
          <cell r="R132"/>
        </row>
        <row r="133">
          <cell r="C133"/>
          <cell r="D133"/>
          <cell r="E133"/>
          <cell r="F133"/>
          <cell r="G133"/>
          <cell r="H133"/>
          <cell r="I133"/>
          <cell r="J133"/>
          <cell r="K133"/>
          <cell r="L133"/>
          <cell r="M133"/>
          <cell r="N133"/>
          <cell r="O133"/>
          <cell r="P133"/>
          <cell r="Q133"/>
          <cell r="R133"/>
        </row>
        <row r="134">
          <cell r="C134"/>
          <cell r="D134"/>
          <cell r="E134"/>
          <cell r="F134"/>
          <cell r="G134"/>
          <cell r="H134"/>
          <cell r="I134"/>
          <cell r="J134"/>
          <cell r="K134"/>
          <cell r="L134"/>
          <cell r="M134"/>
          <cell r="N134"/>
          <cell r="O134"/>
          <cell r="P134"/>
          <cell r="Q134"/>
          <cell r="R134"/>
        </row>
        <row r="135">
          <cell r="C135"/>
          <cell r="D135"/>
          <cell r="E135"/>
          <cell r="F135"/>
          <cell r="G135"/>
          <cell r="H135"/>
          <cell r="I135"/>
          <cell r="J135"/>
          <cell r="K135"/>
          <cell r="L135"/>
          <cell r="M135"/>
          <cell r="N135"/>
          <cell r="O135"/>
          <cell r="P135"/>
          <cell r="Q135"/>
          <cell r="R135"/>
        </row>
        <row r="136">
          <cell r="C136"/>
          <cell r="D136"/>
          <cell r="E136"/>
          <cell r="F136"/>
          <cell r="G136"/>
          <cell r="H136"/>
          <cell r="I136"/>
          <cell r="J136"/>
          <cell r="K136"/>
          <cell r="L136"/>
          <cell r="M136"/>
          <cell r="N136"/>
          <cell r="O136"/>
          <cell r="P136"/>
          <cell r="Q136"/>
          <cell r="R136"/>
        </row>
        <row r="137">
          <cell r="C137"/>
          <cell r="D137"/>
          <cell r="E137"/>
          <cell r="F137"/>
          <cell r="G137"/>
          <cell r="H137"/>
          <cell r="I137"/>
          <cell r="J137"/>
          <cell r="K137"/>
          <cell r="L137"/>
          <cell r="M137"/>
          <cell r="N137"/>
          <cell r="O137"/>
          <cell r="P137"/>
          <cell r="Q137"/>
          <cell r="R137"/>
        </row>
        <row r="138">
          <cell r="C138"/>
          <cell r="D138"/>
          <cell r="E138"/>
          <cell r="F138"/>
          <cell r="G138"/>
          <cell r="H138"/>
          <cell r="I138"/>
          <cell r="J138"/>
          <cell r="K138"/>
          <cell r="L138"/>
          <cell r="M138"/>
          <cell r="N138"/>
          <cell r="O138"/>
          <cell r="P138"/>
          <cell r="Q138"/>
          <cell r="R138"/>
        </row>
        <row r="139">
          <cell r="C139"/>
          <cell r="D139"/>
          <cell r="E139"/>
          <cell r="F139"/>
          <cell r="G139"/>
          <cell r="H139"/>
          <cell r="I139"/>
          <cell r="J139"/>
          <cell r="K139"/>
          <cell r="L139"/>
          <cell r="M139"/>
          <cell r="N139"/>
          <cell r="O139"/>
          <cell r="P139"/>
          <cell r="Q139"/>
          <cell r="R139"/>
        </row>
        <row r="140">
          <cell r="C140"/>
          <cell r="D140"/>
          <cell r="E140"/>
          <cell r="F140"/>
          <cell r="G140"/>
          <cell r="H140"/>
          <cell r="I140"/>
          <cell r="J140"/>
          <cell r="K140"/>
          <cell r="L140"/>
          <cell r="M140"/>
          <cell r="N140"/>
          <cell r="O140"/>
          <cell r="P140"/>
          <cell r="Q140"/>
          <cell r="R140"/>
        </row>
        <row r="141">
          <cell r="C141"/>
          <cell r="D141"/>
          <cell r="E141"/>
          <cell r="F141"/>
          <cell r="G141"/>
          <cell r="H141"/>
          <cell r="I141"/>
          <cell r="J141"/>
          <cell r="K141"/>
          <cell r="L141"/>
          <cell r="M141"/>
          <cell r="N141"/>
          <cell r="O141"/>
          <cell r="P141"/>
          <cell r="Q141"/>
          <cell r="R141"/>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 val="Model"/>
      <sheetName val="QRE's"/>
      <sheetName val="QRE Charts"/>
      <sheetName val="Comparison"/>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 val="Model"/>
      <sheetName val="QRE's"/>
      <sheetName val="QRE Charts"/>
      <sheetName val="Comparison"/>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RCC Summary"/>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p pvt"/>
      <sheetName val="12312000cmp"/>
      <sheetName val="blkt pvt2"/>
      <sheetName val="12312000blkts"/>
      <sheetName val="addsretire"/>
      <sheetName val="Sept 30 plt"/>
      <sheetName val="Dec recap"/>
      <sheetName val="composite depr"/>
      <sheetName val="12312000"/>
      <sheetName val="QUERY12312000"/>
      <sheetName val="Jan 1 balances"/>
      <sheetName val="JE 120 Backup"/>
      <sheetName val="Dec adds"/>
      <sheetName val="Nov 30 balances"/>
      <sheetName val="nov 30 bal"/>
      <sheetName val="nov 30 2000 QUERY"/>
      <sheetName val="dec asset mgmt"/>
      <sheetName val="DEC PLT ACTIVITY QRY"/>
      <sheetName val="JE 120 Jan-Nov Facesheet"/>
      <sheetName val="PSJan-Nov"/>
      <sheetName val="JE 120 Dec Facesheet"/>
      <sheetName val="PSDec"/>
      <sheetName val="CTRL J to Print"/>
      <sheetName val="je120"/>
      <sheetName val="Cost Cent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p pvt"/>
      <sheetName val="12312000cmp"/>
      <sheetName val="blkt pvt2"/>
      <sheetName val="12312000blkts"/>
      <sheetName val="addsretire"/>
      <sheetName val="Sept 30 plt"/>
      <sheetName val="Dec recap"/>
      <sheetName val="composite depr"/>
      <sheetName val="12312000"/>
      <sheetName val="QUERY12312000"/>
      <sheetName val="Jan 1 balances"/>
      <sheetName val="JE 120 Backup"/>
      <sheetName val="Dec adds"/>
      <sheetName val="Nov 30 balances"/>
      <sheetName val="nov 30 bal"/>
      <sheetName val="nov 30 2000 QUERY"/>
      <sheetName val="dec asset mgmt"/>
      <sheetName val="DEC PLT ACTIVITY QRY"/>
      <sheetName val="JE 120 Jan-Nov Facesheet"/>
      <sheetName val="PSJan-Nov"/>
      <sheetName val="JE 120 Dec Facesheet"/>
      <sheetName val="PSDec"/>
      <sheetName val="CTRL J to Print"/>
      <sheetName val="je120"/>
      <sheetName val="Cost Cent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pense"/>
      <sheetName val="Results"/>
      <sheetName val="BalSheet"/>
      <sheetName val="Notes"/>
      <sheetName val="Cost Center List"/>
    </sheetNames>
    <sheetDataSet>
      <sheetData sheetId="0"/>
      <sheetData sheetId="1"/>
      <sheetData sheetId="2"/>
      <sheetData sheetId="3"/>
      <sheetData sheetId="4"/>
      <sheetData sheetId="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BalSheet"/>
      <sheetName val="Results"/>
      <sheetName val="Expense"/>
    </sheetNames>
    <sheetDataSet>
      <sheetData sheetId="0" refreshError="1"/>
      <sheetData sheetId="1" refreshError="1"/>
      <sheetData sheetId="2" refreshError="1"/>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BalSheet"/>
      <sheetName val="Results"/>
      <sheetName val="Expense"/>
    </sheetNames>
    <sheetDataSet>
      <sheetData sheetId="0" refreshError="1"/>
      <sheetData sheetId="1" refreshError="1"/>
      <sheetData sheetId="2" refreshError="1"/>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36599.437053703703</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cell r="E225"/>
          <cell r="F225"/>
          <cell r="G225"/>
          <cell r="H225"/>
          <cell r="I225"/>
          <cell r="J225"/>
          <cell r="K225"/>
          <cell r="L225"/>
          <cell r="M225"/>
          <cell r="N225"/>
          <cell r="O225"/>
          <cell r="P225"/>
          <cell r="Q225"/>
          <cell r="R225"/>
        </row>
        <row r="226">
          <cell r="D226"/>
          <cell r="E226"/>
          <cell r="F226"/>
          <cell r="G226"/>
          <cell r="H226"/>
          <cell r="I226"/>
          <cell r="J226"/>
          <cell r="K226"/>
          <cell r="L226"/>
          <cell r="M226"/>
          <cell r="N226"/>
          <cell r="O226"/>
          <cell r="P226"/>
          <cell r="Q226"/>
          <cell r="R226"/>
        </row>
        <row r="227">
          <cell r="D227"/>
          <cell r="E227"/>
          <cell r="F227"/>
          <cell r="G227"/>
          <cell r="H227"/>
          <cell r="I227"/>
          <cell r="J227"/>
          <cell r="K227"/>
          <cell r="L227"/>
          <cell r="M227"/>
          <cell r="N227"/>
          <cell r="O227"/>
          <cell r="P227"/>
          <cell r="Q227"/>
          <cell r="R227"/>
        </row>
        <row r="228">
          <cell r="D228"/>
          <cell r="E228"/>
          <cell r="F228"/>
          <cell r="G228"/>
          <cell r="H228"/>
          <cell r="I228"/>
          <cell r="J228"/>
          <cell r="K228"/>
          <cell r="L228"/>
          <cell r="M228"/>
          <cell r="N228"/>
          <cell r="O228"/>
          <cell r="P228"/>
          <cell r="Q228"/>
          <cell r="R228"/>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cell r="E251"/>
          <cell r="F251"/>
          <cell r="G251"/>
          <cell r="H251"/>
          <cell r="I251"/>
          <cell r="J251"/>
          <cell r="K251"/>
          <cell r="L251"/>
          <cell r="M251"/>
          <cell r="N251"/>
          <cell r="O251"/>
          <cell r="P251"/>
          <cell r="Q251"/>
        </row>
        <row r="252">
          <cell r="D252"/>
          <cell r="E252"/>
          <cell r="F252"/>
          <cell r="G252"/>
          <cell r="H252"/>
          <cell r="I252"/>
          <cell r="J252"/>
          <cell r="K252"/>
          <cell r="L252"/>
          <cell r="M252"/>
          <cell r="N252"/>
          <cell r="O252"/>
          <cell r="P252"/>
          <cell r="Q252"/>
        </row>
        <row r="253">
          <cell r="D253"/>
          <cell r="E253"/>
          <cell r="F253"/>
          <cell r="G253"/>
          <cell r="H253"/>
          <cell r="I253"/>
          <cell r="J253"/>
          <cell r="K253"/>
          <cell r="L253"/>
          <cell r="M253"/>
          <cell r="N253"/>
          <cell r="O253"/>
          <cell r="P253"/>
          <cell r="Q253"/>
        </row>
        <row r="254">
          <cell r="D254"/>
          <cell r="E254"/>
          <cell r="F254"/>
          <cell r="G254"/>
          <cell r="H254"/>
          <cell r="I254"/>
          <cell r="J254"/>
          <cell r="K254"/>
          <cell r="L254"/>
          <cell r="M254"/>
          <cell r="N254"/>
          <cell r="O254"/>
          <cell r="P254"/>
          <cell r="Q254"/>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cell r="E277"/>
          <cell r="F277"/>
          <cell r="G277"/>
          <cell r="H277"/>
          <cell r="I277"/>
          <cell r="J277"/>
          <cell r="K277"/>
          <cell r="L277"/>
          <cell r="M277"/>
          <cell r="N277"/>
          <cell r="O277"/>
          <cell r="P277"/>
          <cell r="Q277"/>
        </row>
        <row r="278">
          <cell r="D278"/>
          <cell r="E278"/>
          <cell r="F278"/>
          <cell r="G278"/>
          <cell r="H278"/>
          <cell r="I278"/>
          <cell r="J278"/>
          <cell r="K278"/>
          <cell r="L278"/>
          <cell r="M278"/>
          <cell r="N278"/>
          <cell r="O278"/>
          <cell r="P278"/>
          <cell r="Q278"/>
        </row>
        <row r="279">
          <cell r="D279"/>
          <cell r="E279"/>
          <cell r="F279"/>
          <cell r="G279"/>
          <cell r="H279"/>
          <cell r="I279"/>
          <cell r="J279"/>
          <cell r="K279"/>
          <cell r="L279"/>
          <cell r="M279"/>
          <cell r="N279"/>
          <cell r="O279"/>
          <cell r="P279"/>
          <cell r="Q279"/>
        </row>
        <row r="280">
          <cell r="D280"/>
          <cell r="E280"/>
          <cell r="F280"/>
          <cell r="G280"/>
          <cell r="H280"/>
          <cell r="I280"/>
          <cell r="J280"/>
          <cell r="K280"/>
          <cell r="L280"/>
          <cell r="M280"/>
          <cell r="N280"/>
          <cell r="O280"/>
          <cell r="P280"/>
          <cell r="Q280"/>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ow r="8">
          <cell r="B8"/>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data"/>
      <sheetName val="PECO Capital Pivot DO NOT TOUCH"/>
      <sheetName val="PECO O&amp;M Pivot - DO NOT Touch"/>
      <sheetName val="Sheet1"/>
      <sheetName val="2014 IS Actual"/>
      <sheetName val="ChileanGaap"/>
      <sheetName val="Gastos"/>
      <sheetName val="Inversiones en Activo"/>
      <sheetName val="Inversiones en Empresas"/>
      <sheetName val="Otros_Prestamos"/>
      <sheetName val="Gastos_Personal"/>
      <sheetName val="Ingresos_Servicios"/>
      <sheetName val="USGaap_$"/>
      <sheetName val="USGaap_US$"/>
      <sheetName val="Venta"/>
      <sheetName val="Instructions"/>
      <sheetName val="Data Flow"/>
      <sheetName val="PECO Weather Normalization"/>
      <sheetName val="Annual"/>
      <sheetName val="Graph"/>
      <sheetName val="Charts"/>
      <sheetName val="DROPDOWN Lists"/>
      <sheetName val="Input - Drop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yforward Notes"/>
      <sheetName val="Accrued Deferred Adjs "/>
      <sheetName val="Accrued Current (409) adjs "/>
      <sheetName val="ITC."/>
      <sheetName val="Rolling 12 month balances "/>
      <sheetName val="support for rolling 12 balances"/>
      <sheetName val="ad valorem taxes support T"/>
      <sheetName val="Curr adj - depn basis diff"/>
      <sheetName val="deferred tax queries"/>
      <sheetName val="queries 409 410 411"/>
      <sheetName val="Indirect Cost simplified metho "/>
      <sheetName val="481a amounts     J"/>
      <sheetName val="Amort misc 481a adjs  J1"/>
      <sheetName val="BB reconciliation"/>
      <sheetName val="adj JE template"/>
      <sheetName val="equity in subs"/>
      <sheetName val="ITC.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96"/>
      <sheetName val="JE 120 Jan-Nov Facesheet"/>
    </sheetNames>
    <sheetDataSet>
      <sheetData sheetId="0"/>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MD GR 236250"/>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MD Use 236250 or 165100"/>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2010vs123109 3rd Qtr Jay"/>
      <sheetName val="2010vs123109 2nd Qtr Jay  "/>
      <sheetName val="2010vs123109 1st Qtr Jay   "/>
      <sheetName val="2009vs2008 annual Jay "/>
      <sheetName val="1109 vs 1009 165100"/>
      <sheetName val="2009vs2008 3rd Qtr Ja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MD GR 236250"/>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MD Use 236250 or 165100"/>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2010vs123109 3rd Qtr Jay"/>
      <sheetName val="2010vs123109 2nd Qtr Jay  "/>
      <sheetName val="2010vs123109 1st Qtr Jay   "/>
      <sheetName val="2009vs2008 annual Jay "/>
      <sheetName val="1109 vs 1009 165100"/>
      <sheetName val="2009vs2008 3rd Qtr Ja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anuary"/>
      <sheetName val="February"/>
      <sheetName val="March"/>
      <sheetName val="April"/>
      <sheetName val="May"/>
      <sheetName val="June"/>
      <sheetName val="July"/>
      <sheetName val="August"/>
      <sheetName val="September"/>
      <sheetName val="October"/>
      <sheetName val="November"/>
      <sheetName val="December"/>
      <sheetName val="1st Qtr"/>
      <sheetName val="2nd Qtr"/>
      <sheetName val="3rd Qtr"/>
      <sheetName val="4th Qtr"/>
      <sheetName val="YTD"/>
      <sheetName val="True-Up"/>
      <sheetName val="Summary"/>
      <sheetName val="Summary (2)"/>
      <sheetName val="Summary (3)"/>
      <sheetName val="Summary (4)"/>
      <sheetName val="YTD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anuary"/>
      <sheetName val="February"/>
      <sheetName val="March"/>
      <sheetName val="April"/>
      <sheetName val="May"/>
      <sheetName val="June"/>
      <sheetName val="July"/>
      <sheetName val="August"/>
      <sheetName val="September"/>
      <sheetName val="October"/>
      <sheetName val="November"/>
      <sheetName val="December"/>
      <sheetName val="1st Qtr"/>
      <sheetName val="2nd Qtr"/>
      <sheetName val="3rd Qtr"/>
      <sheetName val="4th Qtr"/>
      <sheetName val="YTD"/>
      <sheetName val="True-Up"/>
      <sheetName val="Summary"/>
      <sheetName val="Summary (2)"/>
      <sheetName val="Summary (3)"/>
      <sheetName val="Summary (4)"/>
      <sheetName val="YTD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yforward Notes"/>
      <sheetName val="Accrued Deferred Adjs "/>
      <sheetName val="Accrued Current (409) adjs "/>
      <sheetName val="ITC."/>
      <sheetName val="Rolling 12 month balances "/>
      <sheetName val="support for rolling 12 balances"/>
      <sheetName val="ad valorem taxes support T"/>
      <sheetName val="Curr adj - depn basis diff"/>
      <sheetName val="deferred tax queries"/>
      <sheetName val="queries 409 410 411"/>
      <sheetName val="Indirect Cost simplified metho "/>
      <sheetName val="481a amounts     J"/>
      <sheetName val="Amort misc 481a adjs  J1"/>
      <sheetName val="BB reconciliation"/>
      <sheetName val="adj JE template"/>
      <sheetName val="equity in subs"/>
      <sheetName val="ITC.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A.2 PTP"/>
      <sheetName val="B.1"/>
      <sheetName val="B.1.1"/>
      <sheetName val="B.2 NITS "/>
      <sheetName val="B.3.1 "/>
      <sheetName val="B.3.2  "/>
      <sheetName val="C. Input"/>
      <sheetName val="D.1 Cost of Capital"/>
      <sheetName val="D.12.1 TREV"/>
      <sheetName val="D.15 Demands"/>
      <sheetName val="D.16.1 Table B SUM"/>
      <sheetName val="D.16.1.1 Table B 2003"/>
      <sheetName val="D.16.1.2 Table B 2004"/>
      <sheetName val="D.16.1.3 Table B 2005"/>
      <sheetName val="D.16.1.4 Table B 2006"/>
      <sheetName val="D.16.1.5 Table B 2007"/>
      <sheetName val="D.16.1.6 Table B 2008"/>
      <sheetName val="D.16.1.7 Table B 2009"/>
      <sheetName val="D.16.1.8 Table B 2010"/>
      <sheetName val="D.16.1.9 Table B 2011"/>
      <sheetName val="D.16.1.10 Table B 2012"/>
      <sheetName val="D.16.2.1"/>
      <sheetName val="D.16.2.2"/>
      <sheetName val="D.16.2.3"/>
      <sheetName val="D.16.2.4"/>
      <sheetName val="D.16.3.1"/>
      <sheetName val="D.16.3.2"/>
      <sheetName val="D.16.3.3"/>
      <sheetName val="D.16.3.4"/>
      <sheetName val="D.16.3.5"/>
      <sheetName val="D.16.3.6"/>
      <sheetName val="D.16.3.7"/>
      <sheetName val="D.16.3.8"/>
      <sheetName val="D.16.3.9"/>
      <sheetName val="D.16.3.10"/>
      <sheetName val="D.16.3.11"/>
      <sheetName val="D.16.3.12"/>
      <sheetName val="D.17.1"/>
      <sheetName val="D.17.2"/>
      <sheetName val="D.17.3"/>
      <sheetName val="PrintModule"/>
    </sheetNames>
    <sheetDataSet>
      <sheetData sheetId="0" refreshError="1"/>
      <sheetData sheetId="1" refreshError="1"/>
      <sheetData sheetId="2" refreshError="1"/>
      <sheetData sheetId="3">
        <row r="31">
          <cell r="P31">
            <v>0.62</v>
          </cell>
        </row>
        <row r="33">
          <cell r="P33">
            <v>0.11559999999999999</v>
          </cell>
        </row>
        <row r="55">
          <cell r="P55">
            <v>4594652900</v>
          </cell>
        </row>
        <row r="75">
          <cell r="P75">
            <v>0.17199999999999999</v>
          </cell>
        </row>
        <row r="91">
          <cell r="P91">
            <v>8.9499999999999996E-2</v>
          </cell>
        </row>
        <row r="111">
          <cell r="P111">
            <v>618198437</v>
          </cell>
        </row>
        <row r="129">
          <cell r="P129">
            <v>7.3000000000000001E-3</v>
          </cell>
        </row>
        <row r="165">
          <cell r="P165">
            <v>2534608822</v>
          </cell>
        </row>
        <row r="212">
          <cell r="P212">
            <v>310773442</v>
          </cell>
        </row>
        <row r="230">
          <cell r="P230">
            <v>1.642979</v>
          </cell>
        </row>
        <row r="276">
          <cell r="P276">
            <v>1.7050134952130698</v>
          </cell>
        </row>
        <row r="282">
          <cell r="P282">
            <v>0.39346465274147763</v>
          </cell>
        </row>
        <row r="288">
          <cell r="P288">
            <v>7.8692930548295528E-2</v>
          </cell>
        </row>
        <row r="294">
          <cell r="P294">
            <v>5.6055238198785856E-2</v>
          </cell>
        </row>
        <row r="332">
          <cell r="P332">
            <v>4.9183081592684705E-3</v>
          </cell>
        </row>
        <row r="333">
          <cell r="P333">
            <v>2.3356349249494105E-3</v>
          </cell>
        </row>
      </sheetData>
      <sheetData sheetId="4" refreshError="1"/>
      <sheetData sheetId="5" refreshError="1"/>
      <sheetData sheetId="6">
        <row r="220">
          <cell r="P220">
            <v>607090822.76530898</v>
          </cell>
        </row>
      </sheetData>
      <sheetData sheetId="7" refreshError="1"/>
      <sheetData sheetId="8" refreshError="1"/>
      <sheetData sheetId="9">
        <row r="23">
          <cell r="F23">
            <v>0.49540000000000001</v>
          </cell>
        </row>
        <row r="25">
          <cell r="F25">
            <v>1.7399999999999999E-2</v>
          </cell>
        </row>
        <row r="27">
          <cell r="F27">
            <v>0.48719999999999997</v>
          </cell>
        </row>
        <row r="33">
          <cell r="F33">
            <v>5.5300000000000002E-2</v>
          </cell>
          <cell r="I33">
            <v>4.9599999999999998E-2</v>
          </cell>
          <cell r="L33">
            <v>5.74E-2</v>
          </cell>
          <cell r="R33">
            <v>5.3600000000000002E-2</v>
          </cell>
          <cell r="X33">
            <v>6.7100000000000007E-2</v>
          </cell>
        </row>
        <row r="35">
          <cell r="F35">
            <v>6.3899999999999998E-2</v>
          </cell>
          <cell r="I35">
            <v>5.9900000000000002E-2</v>
          </cell>
          <cell r="L35">
            <v>8.7099999999999997E-2</v>
          </cell>
          <cell r="O35">
            <v>7.4899999999999994E-2</v>
          </cell>
          <cell r="R35">
            <v>5.6899999999999999E-2</v>
          </cell>
          <cell r="X35">
            <v>0</v>
          </cell>
        </row>
        <row r="37">
          <cell r="F37">
            <v>0.11</v>
          </cell>
          <cell r="I37">
            <v>0.11</v>
          </cell>
          <cell r="L37">
            <v>0.11</v>
          </cell>
          <cell r="O37">
            <v>0.11</v>
          </cell>
          <cell r="R37">
            <v>0.11</v>
          </cell>
          <cell r="X37">
            <v>0.11</v>
          </cell>
        </row>
        <row r="76">
          <cell r="F76">
            <v>4.6199999999999998E-2</v>
          </cell>
        </row>
        <row r="144">
          <cell r="F144">
            <v>4594652900</v>
          </cell>
        </row>
        <row r="146">
          <cell r="F146">
            <v>0</v>
          </cell>
        </row>
        <row r="152">
          <cell r="F152">
            <v>14660147037</v>
          </cell>
        </row>
        <row r="161">
          <cell r="F161">
            <v>5119727758</v>
          </cell>
        </row>
        <row r="164">
          <cell r="F164">
            <v>5021648755</v>
          </cell>
        </row>
        <row r="166">
          <cell r="F166">
            <v>9181026660</v>
          </cell>
        </row>
        <row r="168">
          <cell r="F168">
            <v>802043191</v>
          </cell>
        </row>
        <row r="178">
          <cell r="F178">
            <v>43270862</v>
          </cell>
        </row>
        <row r="185">
          <cell r="F185">
            <v>483240817</v>
          </cell>
        </row>
        <row r="201">
          <cell r="F201">
            <v>634673266</v>
          </cell>
        </row>
        <row r="203">
          <cell r="F203">
            <v>442905</v>
          </cell>
        </row>
        <row r="205">
          <cell r="F205">
            <v>1451423</v>
          </cell>
        </row>
        <row r="207">
          <cell r="F207">
            <v>14580501</v>
          </cell>
        </row>
        <row r="215">
          <cell r="F215">
            <v>400332158</v>
          </cell>
        </row>
        <row r="220">
          <cell r="F220">
            <v>41406988</v>
          </cell>
        </row>
        <row r="222">
          <cell r="F222">
            <v>143057846</v>
          </cell>
        </row>
        <row r="234">
          <cell r="F234">
            <v>1870733615</v>
          </cell>
        </row>
        <row r="237">
          <cell r="F237">
            <v>161697644</v>
          </cell>
        </row>
        <row r="242">
          <cell r="F242">
            <v>459137456</v>
          </cell>
        </row>
        <row r="244">
          <cell r="F244">
            <v>34364287</v>
          </cell>
        </row>
        <row r="270">
          <cell r="F270">
            <v>108721514</v>
          </cell>
        </row>
        <row r="277">
          <cell r="F277">
            <v>18874886</v>
          </cell>
        </row>
        <row r="287">
          <cell r="F287">
            <v>23369818</v>
          </cell>
        </row>
        <row r="295">
          <cell r="F295">
            <v>0</v>
          </cell>
        </row>
        <row r="304">
          <cell r="F304">
            <v>115061400</v>
          </cell>
        </row>
        <row r="309">
          <cell r="F309">
            <v>60611928</v>
          </cell>
        </row>
        <row r="325">
          <cell r="F325">
            <v>8869408</v>
          </cell>
        </row>
        <row r="330">
          <cell r="F330">
            <v>30792170</v>
          </cell>
        </row>
        <row r="337">
          <cell r="F337">
            <v>19365303</v>
          </cell>
        </row>
        <row r="343">
          <cell r="F343">
            <v>4031948</v>
          </cell>
        </row>
        <row r="349">
          <cell r="F349">
            <v>20369012</v>
          </cell>
        </row>
        <row r="353">
          <cell r="F353">
            <v>11719743</v>
          </cell>
        </row>
        <row r="357">
          <cell r="F357">
            <v>2516885</v>
          </cell>
        </row>
      </sheetData>
      <sheetData sheetId="10" refreshError="1"/>
      <sheetData sheetId="11" refreshError="1"/>
      <sheetData sheetId="12" refreshError="1"/>
      <sheetData sheetId="13" refreshError="1"/>
      <sheetData sheetId="14" refreshError="1"/>
      <sheetData sheetId="15">
        <row r="24">
          <cell r="A24">
            <v>37986</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C25">
            <v>118568.8</v>
          </cell>
          <cell r="D25">
            <v>0</v>
          </cell>
          <cell r="E25">
            <v>0</v>
          </cell>
          <cell r="F25">
            <v>19420.7</v>
          </cell>
          <cell r="G25">
            <v>0</v>
          </cell>
          <cell r="H25">
            <v>0</v>
          </cell>
          <cell r="I25">
            <v>64529</v>
          </cell>
          <cell r="J25">
            <v>0</v>
          </cell>
          <cell r="K25">
            <v>0</v>
          </cell>
          <cell r="L25">
            <v>0</v>
          </cell>
          <cell r="M25">
            <v>0</v>
          </cell>
          <cell r="N25">
            <v>0</v>
          </cell>
          <cell r="O25">
            <v>25885.3</v>
          </cell>
          <cell r="P25">
            <v>0</v>
          </cell>
          <cell r="Q25">
            <v>0</v>
          </cell>
          <cell r="R25">
            <v>0</v>
          </cell>
          <cell r="S25">
            <v>0</v>
          </cell>
          <cell r="T25">
            <v>0</v>
          </cell>
          <cell r="U25">
            <v>8733.7999999999993</v>
          </cell>
        </row>
        <row r="26">
          <cell r="A26">
            <v>38717</v>
          </cell>
          <cell r="C26">
            <v>118568.8</v>
          </cell>
          <cell r="D26">
            <v>0</v>
          </cell>
          <cell r="E26">
            <v>0</v>
          </cell>
          <cell r="F26">
            <v>19420.7</v>
          </cell>
          <cell r="G26">
            <v>0</v>
          </cell>
          <cell r="H26">
            <v>0</v>
          </cell>
          <cell r="I26">
            <v>64529</v>
          </cell>
          <cell r="J26">
            <v>0</v>
          </cell>
          <cell r="K26">
            <v>0</v>
          </cell>
          <cell r="L26">
            <v>0</v>
          </cell>
          <cell r="M26">
            <v>0</v>
          </cell>
          <cell r="N26">
            <v>0</v>
          </cell>
          <cell r="O26">
            <v>25885.3</v>
          </cell>
          <cell r="P26">
            <v>0</v>
          </cell>
          <cell r="Q26">
            <v>0</v>
          </cell>
          <cell r="R26">
            <v>0</v>
          </cell>
          <cell r="S26">
            <v>0</v>
          </cell>
          <cell r="T26">
            <v>0</v>
          </cell>
          <cell r="U26">
            <v>8733.7999999999993</v>
          </cell>
        </row>
        <row r="27">
          <cell r="A27">
            <v>39082</v>
          </cell>
          <cell r="C27">
            <v>118568.8</v>
          </cell>
          <cell r="D27">
            <v>0</v>
          </cell>
          <cell r="E27">
            <v>0</v>
          </cell>
          <cell r="F27">
            <v>19420.7</v>
          </cell>
          <cell r="G27">
            <v>0</v>
          </cell>
          <cell r="H27">
            <v>0</v>
          </cell>
          <cell r="I27">
            <v>64529</v>
          </cell>
          <cell r="J27">
            <v>0</v>
          </cell>
          <cell r="K27">
            <v>0</v>
          </cell>
          <cell r="L27">
            <v>0</v>
          </cell>
          <cell r="M27">
            <v>0</v>
          </cell>
          <cell r="N27">
            <v>0</v>
          </cell>
          <cell r="O27">
            <v>25885.3</v>
          </cell>
          <cell r="P27">
            <v>0</v>
          </cell>
          <cell r="Q27">
            <v>0</v>
          </cell>
          <cell r="R27">
            <v>0</v>
          </cell>
          <cell r="S27">
            <v>0</v>
          </cell>
          <cell r="T27">
            <v>0</v>
          </cell>
          <cell r="U27">
            <v>8733.7999999999993</v>
          </cell>
        </row>
        <row r="28">
          <cell r="A28">
            <v>39447</v>
          </cell>
          <cell r="C28">
            <v>118568.8</v>
          </cell>
          <cell r="D28">
            <v>0</v>
          </cell>
          <cell r="E28">
            <v>0</v>
          </cell>
          <cell r="F28">
            <v>19420.7</v>
          </cell>
          <cell r="G28">
            <v>0</v>
          </cell>
          <cell r="H28">
            <v>0</v>
          </cell>
          <cell r="I28">
            <v>64529</v>
          </cell>
          <cell r="J28">
            <v>0</v>
          </cell>
          <cell r="K28">
            <v>0</v>
          </cell>
          <cell r="L28">
            <v>0</v>
          </cell>
          <cell r="M28">
            <v>0</v>
          </cell>
          <cell r="N28">
            <v>0</v>
          </cell>
          <cell r="O28">
            <v>25885.3</v>
          </cell>
          <cell r="P28">
            <v>0</v>
          </cell>
          <cell r="Q28">
            <v>0</v>
          </cell>
          <cell r="R28">
            <v>0</v>
          </cell>
          <cell r="S28">
            <v>0</v>
          </cell>
          <cell r="T28">
            <v>0</v>
          </cell>
          <cell r="U28">
            <v>8733.7999999999993</v>
          </cell>
        </row>
        <row r="29">
          <cell r="A29">
            <v>39813</v>
          </cell>
          <cell r="C29">
            <v>118568.8</v>
          </cell>
          <cell r="D29">
            <v>0</v>
          </cell>
          <cell r="E29">
            <v>0</v>
          </cell>
          <cell r="F29">
            <v>19420.7</v>
          </cell>
          <cell r="G29">
            <v>0</v>
          </cell>
          <cell r="H29">
            <v>0</v>
          </cell>
          <cell r="I29">
            <v>64529</v>
          </cell>
          <cell r="J29">
            <v>0</v>
          </cell>
          <cell r="K29">
            <v>0</v>
          </cell>
          <cell r="L29">
            <v>0</v>
          </cell>
          <cell r="M29">
            <v>0</v>
          </cell>
          <cell r="N29">
            <v>0</v>
          </cell>
          <cell r="O29">
            <v>25885.3</v>
          </cell>
          <cell r="P29">
            <v>0</v>
          </cell>
          <cell r="Q29">
            <v>0</v>
          </cell>
          <cell r="R29">
            <v>0</v>
          </cell>
          <cell r="S29">
            <v>0</v>
          </cell>
          <cell r="T29">
            <v>0</v>
          </cell>
          <cell r="U29">
            <v>8733.7999999999993</v>
          </cell>
        </row>
        <row r="30">
          <cell r="A30">
            <v>40178</v>
          </cell>
          <cell r="C30">
            <v>118568.8</v>
          </cell>
          <cell r="D30">
            <v>0</v>
          </cell>
          <cell r="E30">
            <v>0</v>
          </cell>
          <cell r="F30">
            <v>19420.7</v>
          </cell>
          <cell r="G30">
            <v>0</v>
          </cell>
          <cell r="H30">
            <v>0</v>
          </cell>
          <cell r="I30">
            <v>64529</v>
          </cell>
          <cell r="J30">
            <v>0</v>
          </cell>
          <cell r="K30">
            <v>0</v>
          </cell>
          <cell r="L30">
            <v>0</v>
          </cell>
          <cell r="M30">
            <v>0</v>
          </cell>
          <cell r="N30">
            <v>0</v>
          </cell>
          <cell r="O30">
            <v>25885.3</v>
          </cell>
          <cell r="P30">
            <v>0</v>
          </cell>
          <cell r="Q30">
            <v>0</v>
          </cell>
          <cell r="R30">
            <v>0</v>
          </cell>
          <cell r="S30">
            <v>0</v>
          </cell>
          <cell r="T30">
            <v>0</v>
          </cell>
          <cell r="U30">
            <v>8733.7999999999993</v>
          </cell>
        </row>
        <row r="31">
          <cell r="A31">
            <v>40543</v>
          </cell>
          <cell r="C31">
            <v>118568.8</v>
          </cell>
          <cell r="D31">
            <v>0</v>
          </cell>
          <cell r="E31">
            <v>0</v>
          </cell>
          <cell r="F31">
            <v>19420.7</v>
          </cell>
          <cell r="G31">
            <v>0</v>
          </cell>
          <cell r="H31">
            <v>0</v>
          </cell>
          <cell r="I31">
            <v>64529</v>
          </cell>
          <cell r="J31">
            <v>0</v>
          </cell>
          <cell r="K31">
            <v>0</v>
          </cell>
          <cell r="L31">
            <v>0</v>
          </cell>
          <cell r="M31">
            <v>0</v>
          </cell>
          <cell r="N31">
            <v>0</v>
          </cell>
          <cell r="O31">
            <v>25885.3</v>
          </cell>
          <cell r="P31">
            <v>0</v>
          </cell>
          <cell r="Q31">
            <v>0</v>
          </cell>
          <cell r="R31">
            <v>0</v>
          </cell>
          <cell r="S31">
            <v>0</v>
          </cell>
          <cell r="T31">
            <v>0</v>
          </cell>
          <cell r="U31">
            <v>8733.7999999999993</v>
          </cell>
        </row>
        <row r="32">
          <cell r="A32">
            <v>40908</v>
          </cell>
          <cell r="C32">
            <v>118568.8</v>
          </cell>
          <cell r="D32">
            <v>0</v>
          </cell>
          <cell r="E32">
            <v>0</v>
          </cell>
          <cell r="F32">
            <v>19420.7</v>
          </cell>
          <cell r="G32">
            <v>0</v>
          </cell>
          <cell r="H32">
            <v>0</v>
          </cell>
          <cell r="I32">
            <v>64529</v>
          </cell>
          <cell r="J32">
            <v>0</v>
          </cell>
          <cell r="K32">
            <v>0</v>
          </cell>
          <cell r="L32">
            <v>0</v>
          </cell>
          <cell r="M32">
            <v>0</v>
          </cell>
          <cell r="N32">
            <v>0</v>
          </cell>
          <cell r="O32">
            <v>25885.3</v>
          </cell>
          <cell r="P32">
            <v>0</v>
          </cell>
          <cell r="Q32">
            <v>0</v>
          </cell>
          <cell r="R32">
            <v>0</v>
          </cell>
          <cell r="S32">
            <v>0</v>
          </cell>
          <cell r="T32">
            <v>0</v>
          </cell>
          <cell r="U32">
            <v>8733.7999999999993</v>
          </cell>
        </row>
        <row r="33">
          <cell r="A33">
            <v>41274</v>
          </cell>
          <cell r="C33">
            <v>118568.8</v>
          </cell>
          <cell r="D33">
            <v>0</v>
          </cell>
          <cell r="E33">
            <v>0</v>
          </cell>
          <cell r="F33">
            <v>19420.7</v>
          </cell>
          <cell r="G33">
            <v>0</v>
          </cell>
          <cell r="H33">
            <v>0</v>
          </cell>
          <cell r="I33">
            <v>64529</v>
          </cell>
          <cell r="J33">
            <v>0</v>
          </cell>
          <cell r="K33">
            <v>0</v>
          </cell>
          <cell r="L33">
            <v>0</v>
          </cell>
          <cell r="M33">
            <v>0</v>
          </cell>
          <cell r="N33">
            <v>0</v>
          </cell>
          <cell r="O33">
            <v>25885.3</v>
          </cell>
          <cell r="P33">
            <v>0</v>
          </cell>
          <cell r="Q33">
            <v>0</v>
          </cell>
          <cell r="R33">
            <v>0</v>
          </cell>
          <cell r="S33">
            <v>0</v>
          </cell>
          <cell r="T33">
            <v>0</v>
          </cell>
          <cell r="U33">
            <v>8733.7999999999993</v>
          </cell>
        </row>
        <row r="34">
          <cell r="A34">
            <v>41639</v>
          </cell>
          <cell r="C34">
            <v>118568.8</v>
          </cell>
          <cell r="D34">
            <v>0</v>
          </cell>
          <cell r="E34">
            <v>0</v>
          </cell>
          <cell r="F34">
            <v>19420.7</v>
          </cell>
          <cell r="G34">
            <v>0</v>
          </cell>
          <cell r="H34">
            <v>0</v>
          </cell>
          <cell r="I34">
            <v>64529</v>
          </cell>
          <cell r="J34">
            <v>0</v>
          </cell>
          <cell r="K34">
            <v>0</v>
          </cell>
          <cell r="L34">
            <v>0</v>
          </cell>
          <cell r="M34">
            <v>0</v>
          </cell>
          <cell r="N34">
            <v>0</v>
          </cell>
          <cell r="O34">
            <v>25885.3</v>
          </cell>
          <cell r="P34">
            <v>0</v>
          </cell>
          <cell r="Q34">
            <v>0</v>
          </cell>
          <cell r="R34">
            <v>0</v>
          </cell>
          <cell r="S34">
            <v>0</v>
          </cell>
          <cell r="T34">
            <v>0</v>
          </cell>
          <cell r="U34">
            <v>8733.7999999999993</v>
          </cell>
        </row>
        <row r="35">
          <cell r="A35">
            <v>42004</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9">
          <cell r="A39">
            <v>37986</v>
          </cell>
          <cell r="C39">
            <v>0</v>
          </cell>
        </row>
        <row r="40">
          <cell r="A40">
            <v>38352</v>
          </cell>
          <cell r="C40">
            <v>1126403.6000000001</v>
          </cell>
          <cell r="F40">
            <v>184496.65</v>
          </cell>
          <cell r="I40">
            <v>613025.5</v>
          </cell>
          <cell r="L40">
            <v>0</v>
          </cell>
          <cell r="O40">
            <v>245910.35</v>
          </cell>
          <cell r="R40">
            <v>0</v>
          </cell>
          <cell r="U40">
            <v>82971.100000000006</v>
          </cell>
        </row>
        <row r="41">
          <cell r="A41">
            <v>38717</v>
          </cell>
          <cell r="C41">
            <v>1007834.8</v>
          </cell>
          <cell r="F41">
            <v>165075.94999999998</v>
          </cell>
          <cell r="I41">
            <v>548496.5</v>
          </cell>
          <cell r="L41">
            <v>0</v>
          </cell>
          <cell r="O41">
            <v>220025.05000000002</v>
          </cell>
          <cell r="R41">
            <v>0</v>
          </cell>
          <cell r="U41">
            <v>74237.3</v>
          </cell>
        </row>
        <row r="42">
          <cell r="A42">
            <v>39082</v>
          </cell>
          <cell r="C42">
            <v>889266</v>
          </cell>
          <cell r="F42">
            <v>145655.24999999997</v>
          </cell>
          <cell r="I42">
            <v>483967.5</v>
          </cell>
          <cell r="L42">
            <v>0</v>
          </cell>
          <cell r="O42">
            <v>194139.75000000003</v>
          </cell>
          <cell r="R42">
            <v>0</v>
          </cell>
          <cell r="U42">
            <v>65503.5</v>
          </cell>
        </row>
        <row r="43">
          <cell r="A43">
            <v>39447</v>
          </cell>
          <cell r="C43">
            <v>770697.2</v>
          </cell>
          <cell r="F43">
            <v>126234.54999999997</v>
          </cell>
          <cell r="I43">
            <v>419438.5</v>
          </cell>
          <cell r="L43">
            <v>0</v>
          </cell>
          <cell r="O43">
            <v>168254.45000000004</v>
          </cell>
          <cell r="R43">
            <v>0</v>
          </cell>
          <cell r="U43">
            <v>56769.7</v>
          </cell>
        </row>
        <row r="44">
          <cell r="A44">
            <v>39813</v>
          </cell>
          <cell r="C44">
            <v>652128.4</v>
          </cell>
          <cell r="F44">
            <v>106813.84999999998</v>
          </cell>
          <cell r="I44">
            <v>354909.5</v>
          </cell>
          <cell r="L44">
            <v>0</v>
          </cell>
          <cell r="O44">
            <v>142369.15000000005</v>
          </cell>
          <cell r="R44">
            <v>0</v>
          </cell>
          <cell r="U44">
            <v>48035.899999999994</v>
          </cell>
        </row>
        <row r="45">
          <cell r="A45">
            <v>40178</v>
          </cell>
          <cell r="C45">
            <v>533559.6</v>
          </cell>
          <cell r="F45">
            <v>87393.14999999998</v>
          </cell>
          <cell r="I45">
            <v>290380.5</v>
          </cell>
          <cell r="L45">
            <v>0</v>
          </cell>
          <cell r="O45">
            <v>116483.85000000005</v>
          </cell>
          <cell r="R45">
            <v>0</v>
          </cell>
          <cell r="U45">
            <v>39302.099999999991</v>
          </cell>
        </row>
        <row r="46">
          <cell r="A46">
            <v>40543</v>
          </cell>
          <cell r="C46">
            <v>414990.8</v>
          </cell>
          <cell r="F46">
            <v>67972.449999999983</v>
          </cell>
          <cell r="I46">
            <v>225851.5</v>
          </cell>
          <cell r="L46">
            <v>0</v>
          </cell>
          <cell r="O46">
            <v>90598.550000000047</v>
          </cell>
          <cell r="R46">
            <v>0</v>
          </cell>
          <cell r="U46">
            <v>30568.299999999992</v>
          </cell>
        </row>
        <row r="47">
          <cell r="A47">
            <v>40908</v>
          </cell>
          <cell r="C47">
            <v>296422.00000000006</v>
          </cell>
          <cell r="F47">
            <v>48551.749999999985</v>
          </cell>
          <cell r="I47">
            <v>161322.5</v>
          </cell>
          <cell r="L47">
            <v>0</v>
          </cell>
          <cell r="O47">
            <v>64713.250000000044</v>
          </cell>
          <cell r="R47">
            <v>0</v>
          </cell>
          <cell r="U47">
            <v>21834.499999999993</v>
          </cell>
        </row>
        <row r="48">
          <cell r="A48">
            <v>41274</v>
          </cell>
          <cell r="C48">
            <v>177853.2</v>
          </cell>
          <cell r="F48">
            <v>29131.049999999985</v>
          </cell>
          <cell r="I48">
            <v>96793.5</v>
          </cell>
          <cell r="L48">
            <v>0</v>
          </cell>
          <cell r="O48">
            <v>38827.950000000041</v>
          </cell>
          <cell r="R48">
            <v>0</v>
          </cell>
          <cell r="U48">
            <v>13100.699999999993</v>
          </cell>
        </row>
        <row r="49">
          <cell r="A49">
            <v>41639</v>
          </cell>
          <cell r="C49">
            <v>59284.400000000023</v>
          </cell>
          <cell r="F49">
            <v>9710.349999999984</v>
          </cell>
          <cell r="I49">
            <v>32264.5</v>
          </cell>
          <cell r="L49">
            <v>0</v>
          </cell>
          <cell r="O49">
            <v>12942.650000000041</v>
          </cell>
          <cell r="R49">
            <v>0</v>
          </cell>
          <cell r="U49">
            <v>4366.8999999999942</v>
          </cell>
        </row>
        <row r="50">
          <cell r="A50">
            <v>42004</v>
          </cell>
          <cell r="C50">
            <v>0</v>
          </cell>
          <cell r="F50">
            <v>0</v>
          </cell>
          <cell r="I50">
            <v>0</v>
          </cell>
          <cell r="L50">
            <v>0</v>
          </cell>
          <cell r="O50">
            <v>0</v>
          </cell>
          <cell r="R50">
            <v>0</v>
          </cell>
          <cell r="U50">
            <v>0</v>
          </cell>
        </row>
      </sheetData>
      <sheetData sheetId="16">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493058</v>
          </cell>
          <cell r="D26">
            <v>0</v>
          </cell>
          <cell r="E26">
            <v>0</v>
          </cell>
          <cell r="F26">
            <v>105651</v>
          </cell>
          <cell r="G26">
            <v>0</v>
          </cell>
          <cell r="H26">
            <v>0</v>
          </cell>
          <cell r="I26">
            <v>132275.9</v>
          </cell>
          <cell r="J26">
            <v>0</v>
          </cell>
          <cell r="K26">
            <v>0</v>
          </cell>
          <cell r="L26">
            <v>172663.2</v>
          </cell>
          <cell r="M26">
            <v>0</v>
          </cell>
          <cell r="N26">
            <v>0</v>
          </cell>
          <cell r="O26">
            <v>18353</v>
          </cell>
          <cell r="P26">
            <v>0</v>
          </cell>
          <cell r="Q26">
            <v>0</v>
          </cell>
          <cell r="R26">
            <v>0</v>
          </cell>
          <cell r="S26">
            <v>0</v>
          </cell>
          <cell r="T26">
            <v>0</v>
          </cell>
          <cell r="U26">
            <v>64114.9</v>
          </cell>
        </row>
        <row r="27">
          <cell r="A27">
            <v>39082</v>
          </cell>
          <cell r="B27">
            <v>0</v>
          </cell>
          <cell r="C27">
            <v>493058</v>
          </cell>
          <cell r="D27">
            <v>0</v>
          </cell>
          <cell r="E27">
            <v>0</v>
          </cell>
          <cell r="F27">
            <v>105651</v>
          </cell>
          <cell r="G27">
            <v>0</v>
          </cell>
          <cell r="H27">
            <v>0</v>
          </cell>
          <cell r="I27">
            <v>132275.9</v>
          </cell>
          <cell r="J27">
            <v>0</v>
          </cell>
          <cell r="K27">
            <v>0</v>
          </cell>
          <cell r="L27">
            <v>172663.2</v>
          </cell>
          <cell r="M27">
            <v>0</v>
          </cell>
          <cell r="N27">
            <v>0</v>
          </cell>
          <cell r="O27">
            <v>18353</v>
          </cell>
          <cell r="P27">
            <v>0</v>
          </cell>
          <cell r="Q27">
            <v>0</v>
          </cell>
          <cell r="R27">
            <v>0</v>
          </cell>
          <cell r="S27">
            <v>0</v>
          </cell>
          <cell r="T27">
            <v>0</v>
          </cell>
          <cell r="U27">
            <v>64114.9</v>
          </cell>
        </row>
        <row r="28">
          <cell r="A28">
            <v>39447</v>
          </cell>
          <cell r="B28">
            <v>0</v>
          </cell>
          <cell r="C28">
            <v>493058</v>
          </cell>
          <cell r="D28">
            <v>0</v>
          </cell>
          <cell r="E28">
            <v>0</v>
          </cell>
          <cell r="F28">
            <v>105651</v>
          </cell>
          <cell r="G28">
            <v>0</v>
          </cell>
          <cell r="H28">
            <v>0</v>
          </cell>
          <cell r="I28">
            <v>132275.9</v>
          </cell>
          <cell r="J28">
            <v>0</v>
          </cell>
          <cell r="K28">
            <v>0</v>
          </cell>
          <cell r="L28">
            <v>172663.2</v>
          </cell>
          <cell r="M28">
            <v>0</v>
          </cell>
          <cell r="N28">
            <v>0</v>
          </cell>
          <cell r="O28">
            <v>18353</v>
          </cell>
          <cell r="P28">
            <v>0</v>
          </cell>
          <cell r="Q28">
            <v>0</v>
          </cell>
          <cell r="R28">
            <v>0</v>
          </cell>
          <cell r="S28">
            <v>0</v>
          </cell>
          <cell r="T28">
            <v>0</v>
          </cell>
          <cell r="U28">
            <v>64114.9</v>
          </cell>
        </row>
        <row r="29">
          <cell r="A29">
            <v>39813</v>
          </cell>
          <cell r="B29">
            <v>0</v>
          </cell>
          <cell r="C29">
            <v>493058</v>
          </cell>
          <cell r="D29">
            <v>0</v>
          </cell>
          <cell r="E29">
            <v>0</v>
          </cell>
          <cell r="F29">
            <v>105651</v>
          </cell>
          <cell r="G29">
            <v>0</v>
          </cell>
          <cell r="H29">
            <v>0</v>
          </cell>
          <cell r="I29">
            <v>132275.9</v>
          </cell>
          <cell r="J29">
            <v>0</v>
          </cell>
          <cell r="K29">
            <v>0</v>
          </cell>
          <cell r="L29">
            <v>172663.2</v>
          </cell>
          <cell r="M29">
            <v>0</v>
          </cell>
          <cell r="N29">
            <v>0</v>
          </cell>
          <cell r="O29">
            <v>18353</v>
          </cell>
          <cell r="P29">
            <v>0</v>
          </cell>
          <cell r="Q29">
            <v>0</v>
          </cell>
          <cell r="R29">
            <v>0</v>
          </cell>
          <cell r="S29">
            <v>0</v>
          </cell>
          <cell r="T29">
            <v>0</v>
          </cell>
          <cell r="U29">
            <v>64114.9</v>
          </cell>
        </row>
        <row r="30">
          <cell r="A30">
            <v>40178</v>
          </cell>
          <cell r="B30">
            <v>0</v>
          </cell>
          <cell r="C30">
            <v>493058</v>
          </cell>
          <cell r="D30">
            <v>0</v>
          </cell>
          <cell r="E30">
            <v>0</v>
          </cell>
          <cell r="F30">
            <v>105651</v>
          </cell>
          <cell r="G30">
            <v>0</v>
          </cell>
          <cell r="H30">
            <v>0</v>
          </cell>
          <cell r="I30">
            <v>132275.9</v>
          </cell>
          <cell r="J30">
            <v>0</v>
          </cell>
          <cell r="K30">
            <v>0</v>
          </cell>
          <cell r="L30">
            <v>172663.2</v>
          </cell>
          <cell r="M30">
            <v>0</v>
          </cell>
          <cell r="N30">
            <v>0</v>
          </cell>
          <cell r="O30">
            <v>18353</v>
          </cell>
          <cell r="P30">
            <v>0</v>
          </cell>
          <cell r="Q30">
            <v>0</v>
          </cell>
          <cell r="R30">
            <v>0</v>
          </cell>
          <cell r="S30">
            <v>0</v>
          </cell>
          <cell r="T30">
            <v>0</v>
          </cell>
          <cell r="U30">
            <v>64114.9</v>
          </cell>
        </row>
        <row r="31">
          <cell r="A31">
            <v>40543</v>
          </cell>
          <cell r="B31">
            <v>0</v>
          </cell>
          <cell r="C31">
            <v>493058</v>
          </cell>
          <cell r="D31">
            <v>0</v>
          </cell>
          <cell r="E31">
            <v>0</v>
          </cell>
          <cell r="F31">
            <v>105651</v>
          </cell>
          <cell r="G31">
            <v>0</v>
          </cell>
          <cell r="H31">
            <v>0</v>
          </cell>
          <cell r="I31">
            <v>132275.9</v>
          </cell>
          <cell r="J31">
            <v>0</v>
          </cell>
          <cell r="K31">
            <v>0</v>
          </cell>
          <cell r="L31">
            <v>172663.2</v>
          </cell>
          <cell r="M31">
            <v>0</v>
          </cell>
          <cell r="N31">
            <v>0</v>
          </cell>
          <cell r="O31">
            <v>18353</v>
          </cell>
          <cell r="P31">
            <v>0</v>
          </cell>
          <cell r="Q31">
            <v>0</v>
          </cell>
          <cell r="R31">
            <v>0</v>
          </cell>
          <cell r="S31">
            <v>0</v>
          </cell>
          <cell r="T31">
            <v>0</v>
          </cell>
          <cell r="U31">
            <v>64114.9</v>
          </cell>
        </row>
        <row r="32">
          <cell r="A32">
            <v>40908</v>
          </cell>
          <cell r="B32">
            <v>0</v>
          </cell>
          <cell r="C32">
            <v>493058</v>
          </cell>
          <cell r="D32">
            <v>0</v>
          </cell>
          <cell r="E32">
            <v>0</v>
          </cell>
          <cell r="F32">
            <v>105651</v>
          </cell>
          <cell r="G32">
            <v>0</v>
          </cell>
          <cell r="H32">
            <v>0</v>
          </cell>
          <cell r="I32">
            <v>132275.9</v>
          </cell>
          <cell r="J32">
            <v>0</v>
          </cell>
          <cell r="K32">
            <v>0</v>
          </cell>
          <cell r="L32">
            <v>172663.2</v>
          </cell>
          <cell r="M32">
            <v>0</v>
          </cell>
          <cell r="N32">
            <v>0</v>
          </cell>
          <cell r="O32">
            <v>18353</v>
          </cell>
          <cell r="P32">
            <v>0</v>
          </cell>
          <cell r="Q32">
            <v>0</v>
          </cell>
          <cell r="R32">
            <v>0</v>
          </cell>
          <cell r="S32">
            <v>0</v>
          </cell>
          <cell r="T32">
            <v>0</v>
          </cell>
          <cell r="U32">
            <v>64114.9</v>
          </cell>
        </row>
        <row r="33">
          <cell r="A33">
            <v>41274</v>
          </cell>
          <cell r="B33">
            <v>0</v>
          </cell>
          <cell r="C33">
            <v>493058</v>
          </cell>
          <cell r="D33">
            <v>0</v>
          </cell>
          <cell r="E33">
            <v>0</v>
          </cell>
          <cell r="F33">
            <v>105651</v>
          </cell>
          <cell r="G33">
            <v>0</v>
          </cell>
          <cell r="H33">
            <v>0</v>
          </cell>
          <cell r="I33">
            <v>132275.9</v>
          </cell>
          <cell r="J33">
            <v>0</v>
          </cell>
          <cell r="K33">
            <v>0</v>
          </cell>
          <cell r="L33">
            <v>172663.2</v>
          </cell>
          <cell r="M33">
            <v>0</v>
          </cell>
          <cell r="N33">
            <v>0</v>
          </cell>
          <cell r="O33">
            <v>18353</v>
          </cell>
          <cell r="P33">
            <v>0</v>
          </cell>
          <cell r="Q33">
            <v>0</v>
          </cell>
          <cell r="R33">
            <v>0</v>
          </cell>
          <cell r="S33">
            <v>0</v>
          </cell>
          <cell r="T33">
            <v>0</v>
          </cell>
          <cell r="U33">
            <v>64114.9</v>
          </cell>
        </row>
        <row r="34">
          <cell r="A34">
            <v>41639</v>
          </cell>
          <cell r="B34">
            <v>0</v>
          </cell>
          <cell r="C34">
            <v>493058</v>
          </cell>
          <cell r="D34">
            <v>0</v>
          </cell>
          <cell r="E34">
            <v>0</v>
          </cell>
          <cell r="F34">
            <v>105651</v>
          </cell>
          <cell r="G34">
            <v>0</v>
          </cell>
          <cell r="H34">
            <v>0</v>
          </cell>
          <cell r="I34">
            <v>132275.9</v>
          </cell>
          <cell r="J34">
            <v>0</v>
          </cell>
          <cell r="K34">
            <v>0</v>
          </cell>
          <cell r="L34">
            <v>172663.2</v>
          </cell>
          <cell r="M34">
            <v>0</v>
          </cell>
          <cell r="N34">
            <v>0</v>
          </cell>
          <cell r="O34">
            <v>18353</v>
          </cell>
          <cell r="P34">
            <v>0</v>
          </cell>
          <cell r="Q34">
            <v>0</v>
          </cell>
          <cell r="R34">
            <v>0</v>
          </cell>
          <cell r="S34">
            <v>0</v>
          </cell>
          <cell r="T34">
            <v>0</v>
          </cell>
          <cell r="U34">
            <v>64114.9</v>
          </cell>
        </row>
        <row r="35">
          <cell r="A35">
            <v>42004</v>
          </cell>
          <cell r="B35">
            <v>0</v>
          </cell>
          <cell r="C35">
            <v>493058</v>
          </cell>
          <cell r="D35">
            <v>0</v>
          </cell>
          <cell r="E35">
            <v>0</v>
          </cell>
          <cell r="F35">
            <v>105651</v>
          </cell>
          <cell r="G35">
            <v>0</v>
          </cell>
          <cell r="H35">
            <v>0</v>
          </cell>
          <cell r="I35">
            <v>132275.9</v>
          </cell>
          <cell r="J35">
            <v>0</v>
          </cell>
          <cell r="K35">
            <v>0</v>
          </cell>
          <cell r="L35">
            <v>172663.2</v>
          </cell>
          <cell r="M35">
            <v>0</v>
          </cell>
          <cell r="N35">
            <v>0</v>
          </cell>
          <cell r="O35">
            <v>18353</v>
          </cell>
          <cell r="P35">
            <v>0</v>
          </cell>
          <cell r="Q35">
            <v>0</v>
          </cell>
          <cell r="R35">
            <v>0</v>
          </cell>
          <cell r="S35">
            <v>0</v>
          </cell>
          <cell r="T35">
            <v>0</v>
          </cell>
          <cell r="U35">
            <v>64114.9</v>
          </cell>
        </row>
        <row r="36">
          <cell r="A36">
            <v>42369</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40">
          <cell r="A40">
            <v>37986</v>
          </cell>
          <cell r="B40">
            <v>0</v>
          </cell>
          <cell r="C40">
            <v>0</v>
          </cell>
        </row>
        <row r="41">
          <cell r="A41">
            <v>38352</v>
          </cell>
          <cell r="B41">
            <v>0</v>
          </cell>
          <cell r="C41">
            <v>0</v>
          </cell>
        </row>
        <row r="42">
          <cell r="A42">
            <v>38717</v>
          </cell>
          <cell r="B42">
            <v>0</v>
          </cell>
          <cell r="C42">
            <v>4684051</v>
          </cell>
          <cell r="F42">
            <v>1003684.5</v>
          </cell>
          <cell r="I42">
            <v>1256621.05</v>
          </cell>
          <cell r="L42">
            <v>1640300.4</v>
          </cell>
          <cell r="O42">
            <v>174353.5</v>
          </cell>
          <cell r="R42">
            <v>0</v>
          </cell>
          <cell r="U42">
            <v>609091.55000000005</v>
          </cell>
        </row>
        <row r="43">
          <cell r="A43">
            <v>39082</v>
          </cell>
          <cell r="B43">
            <v>0</v>
          </cell>
          <cell r="C43">
            <v>4190993</v>
          </cell>
          <cell r="F43">
            <v>898033.5</v>
          </cell>
          <cell r="I43">
            <v>1124345.1500000001</v>
          </cell>
          <cell r="L43">
            <v>1467637.2</v>
          </cell>
          <cell r="O43">
            <v>156000.5</v>
          </cell>
          <cell r="R43">
            <v>0</v>
          </cell>
          <cell r="U43">
            <v>544976.65</v>
          </cell>
        </row>
        <row r="44">
          <cell r="A44">
            <v>39447</v>
          </cell>
          <cell r="B44">
            <v>0</v>
          </cell>
          <cell r="C44">
            <v>3697935</v>
          </cell>
          <cell r="F44">
            <v>792382.5</v>
          </cell>
          <cell r="I44">
            <v>992069.25000000012</v>
          </cell>
          <cell r="L44">
            <v>1294974</v>
          </cell>
          <cell r="O44">
            <v>137647.5</v>
          </cell>
          <cell r="R44">
            <v>0</v>
          </cell>
          <cell r="U44">
            <v>480861.75</v>
          </cell>
        </row>
        <row r="45">
          <cell r="A45">
            <v>39813</v>
          </cell>
          <cell r="B45">
            <v>0</v>
          </cell>
          <cell r="C45">
            <v>3204877.0000000005</v>
          </cell>
          <cell r="F45">
            <v>686731.5</v>
          </cell>
          <cell r="I45">
            <v>859793.35000000009</v>
          </cell>
          <cell r="L45">
            <v>1122310.8</v>
          </cell>
          <cell r="O45">
            <v>119294.5</v>
          </cell>
          <cell r="R45">
            <v>0</v>
          </cell>
          <cell r="U45">
            <v>416746.85</v>
          </cell>
        </row>
        <row r="46">
          <cell r="A46">
            <v>40178</v>
          </cell>
          <cell r="B46">
            <v>0</v>
          </cell>
          <cell r="C46">
            <v>2711819</v>
          </cell>
          <cell r="F46">
            <v>581080.5</v>
          </cell>
          <cell r="I46">
            <v>727517.45000000007</v>
          </cell>
          <cell r="L46">
            <v>949647.60000000009</v>
          </cell>
          <cell r="O46">
            <v>100941.5</v>
          </cell>
          <cell r="R46">
            <v>0</v>
          </cell>
          <cell r="U46">
            <v>352631.94999999995</v>
          </cell>
        </row>
        <row r="47">
          <cell r="A47">
            <v>40543</v>
          </cell>
          <cell r="B47">
            <v>0</v>
          </cell>
          <cell r="C47">
            <v>2218761</v>
          </cell>
          <cell r="F47">
            <v>475429.5</v>
          </cell>
          <cell r="I47">
            <v>595241.55000000005</v>
          </cell>
          <cell r="L47">
            <v>776984.40000000014</v>
          </cell>
          <cell r="O47">
            <v>82588.5</v>
          </cell>
          <cell r="R47">
            <v>0</v>
          </cell>
          <cell r="U47">
            <v>288517.04999999993</v>
          </cell>
        </row>
        <row r="48">
          <cell r="A48">
            <v>40908</v>
          </cell>
          <cell r="B48">
            <v>0</v>
          </cell>
          <cell r="C48">
            <v>1725703</v>
          </cell>
          <cell r="F48">
            <v>369778.5</v>
          </cell>
          <cell r="I48">
            <v>462965.65</v>
          </cell>
          <cell r="L48">
            <v>604321.20000000019</v>
          </cell>
          <cell r="O48">
            <v>64235.5</v>
          </cell>
          <cell r="R48">
            <v>0</v>
          </cell>
          <cell r="U48">
            <v>224402.14999999994</v>
          </cell>
        </row>
        <row r="49">
          <cell r="A49">
            <v>41274</v>
          </cell>
          <cell r="B49">
            <v>0</v>
          </cell>
          <cell r="C49">
            <v>1232645.0000000002</v>
          </cell>
          <cell r="F49">
            <v>264127.5</v>
          </cell>
          <cell r="I49">
            <v>330689.75</v>
          </cell>
          <cell r="L49">
            <v>431658.00000000017</v>
          </cell>
          <cell r="O49">
            <v>45882.5</v>
          </cell>
          <cell r="R49">
            <v>0</v>
          </cell>
          <cell r="U49">
            <v>160287.24999999994</v>
          </cell>
        </row>
        <row r="50">
          <cell r="A50">
            <v>41639</v>
          </cell>
          <cell r="B50">
            <v>0</v>
          </cell>
          <cell r="C50">
            <v>739587.00000000012</v>
          </cell>
          <cell r="F50">
            <v>158476.5</v>
          </cell>
          <cell r="I50">
            <v>198413.85</v>
          </cell>
          <cell r="L50">
            <v>258994.80000000016</v>
          </cell>
          <cell r="O50">
            <v>27529.5</v>
          </cell>
          <cell r="R50">
            <v>0</v>
          </cell>
          <cell r="U50">
            <v>96172.349999999948</v>
          </cell>
        </row>
        <row r="51">
          <cell r="A51">
            <v>42004</v>
          </cell>
          <cell r="B51">
            <v>0</v>
          </cell>
          <cell r="C51">
            <v>246529.00000000012</v>
          </cell>
          <cell r="F51">
            <v>52825.5</v>
          </cell>
          <cell r="I51">
            <v>66137.950000000012</v>
          </cell>
          <cell r="L51">
            <v>86331.600000000151</v>
          </cell>
          <cell r="O51">
            <v>9176.5</v>
          </cell>
          <cell r="R51">
            <v>0</v>
          </cell>
          <cell r="U51">
            <v>32057.449999999946</v>
          </cell>
        </row>
        <row r="52">
          <cell r="A52">
            <v>42369</v>
          </cell>
          <cell r="B52">
            <v>0</v>
          </cell>
          <cell r="C52">
            <v>0</v>
          </cell>
          <cell r="F52">
            <v>0</v>
          </cell>
          <cell r="I52">
            <v>0</v>
          </cell>
          <cell r="L52">
            <v>0</v>
          </cell>
          <cell r="O52">
            <v>0</v>
          </cell>
          <cell r="R52">
            <v>0</v>
          </cell>
          <cell r="U52">
            <v>0</v>
          </cell>
        </row>
      </sheetData>
      <sheetData sheetId="17">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606608.69999999995</v>
          </cell>
          <cell r="D27">
            <v>0</v>
          </cell>
          <cell r="E27">
            <v>0</v>
          </cell>
          <cell r="F27">
            <v>160173.1</v>
          </cell>
          <cell r="G27">
            <v>0</v>
          </cell>
          <cell r="H27">
            <v>0</v>
          </cell>
          <cell r="I27">
            <v>0</v>
          </cell>
          <cell r="J27">
            <v>0</v>
          </cell>
          <cell r="K27">
            <v>0</v>
          </cell>
          <cell r="L27">
            <v>175672.9</v>
          </cell>
          <cell r="M27">
            <v>0</v>
          </cell>
          <cell r="N27">
            <v>0</v>
          </cell>
          <cell r="O27">
            <v>60241.1</v>
          </cell>
          <cell r="P27">
            <v>0</v>
          </cell>
          <cell r="Q27">
            <v>0</v>
          </cell>
          <cell r="R27">
            <v>0</v>
          </cell>
          <cell r="S27">
            <v>0</v>
          </cell>
          <cell r="T27">
            <v>0</v>
          </cell>
          <cell r="U27">
            <v>210521.60000000001</v>
          </cell>
        </row>
        <row r="28">
          <cell r="A28">
            <v>39447</v>
          </cell>
          <cell r="B28">
            <v>0</v>
          </cell>
          <cell r="C28">
            <v>606608.69999999995</v>
          </cell>
          <cell r="D28">
            <v>0</v>
          </cell>
          <cell r="E28">
            <v>0</v>
          </cell>
          <cell r="F28">
            <v>160173.1</v>
          </cell>
          <cell r="G28">
            <v>0</v>
          </cell>
          <cell r="H28">
            <v>0</v>
          </cell>
          <cell r="I28">
            <v>0</v>
          </cell>
          <cell r="J28">
            <v>0</v>
          </cell>
          <cell r="K28">
            <v>0</v>
          </cell>
          <cell r="L28">
            <v>175672.9</v>
          </cell>
          <cell r="M28">
            <v>0</v>
          </cell>
          <cell r="N28">
            <v>0</v>
          </cell>
          <cell r="O28">
            <v>60241.1</v>
          </cell>
          <cell r="P28">
            <v>0</v>
          </cell>
          <cell r="Q28">
            <v>0</v>
          </cell>
          <cell r="R28">
            <v>0</v>
          </cell>
          <cell r="S28">
            <v>0</v>
          </cell>
          <cell r="T28">
            <v>0</v>
          </cell>
          <cell r="U28">
            <v>210521.60000000001</v>
          </cell>
        </row>
        <row r="29">
          <cell r="A29">
            <v>39813</v>
          </cell>
          <cell r="B29">
            <v>0</v>
          </cell>
          <cell r="C29">
            <v>606608.69999999995</v>
          </cell>
          <cell r="D29">
            <v>0</v>
          </cell>
          <cell r="E29">
            <v>0</v>
          </cell>
          <cell r="F29">
            <v>160173.1</v>
          </cell>
          <cell r="G29">
            <v>0</v>
          </cell>
          <cell r="H29">
            <v>0</v>
          </cell>
          <cell r="I29">
            <v>0</v>
          </cell>
          <cell r="J29">
            <v>0</v>
          </cell>
          <cell r="K29">
            <v>0</v>
          </cell>
          <cell r="L29">
            <v>175672.9</v>
          </cell>
          <cell r="M29">
            <v>0</v>
          </cell>
          <cell r="N29">
            <v>0</v>
          </cell>
          <cell r="O29">
            <v>60241.1</v>
          </cell>
          <cell r="P29">
            <v>0</v>
          </cell>
          <cell r="Q29">
            <v>0</v>
          </cell>
          <cell r="R29">
            <v>0</v>
          </cell>
          <cell r="S29">
            <v>0</v>
          </cell>
          <cell r="T29">
            <v>0</v>
          </cell>
          <cell r="U29">
            <v>210521.60000000001</v>
          </cell>
        </row>
        <row r="30">
          <cell r="A30">
            <v>40178</v>
          </cell>
          <cell r="B30">
            <v>0</v>
          </cell>
          <cell r="C30">
            <v>606608.69999999995</v>
          </cell>
          <cell r="D30">
            <v>0</v>
          </cell>
          <cell r="E30">
            <v>0</v>
          </cell>
          <cell r="F30">
            <v>160173.1</v>
          </cell>
          <cell r="G30">
            <v>0</v>
          </cell>
          <cell r="H30">
            <v>0</v>
          </cell>
          <cell r="I30">
            <v>0</v>
          </cell>
          <cell r="J30">
            <v>0</v>
          </cell>
          <cell r="K30">
            <v>0</v>
          </cell>
          <cell r="L30">
            <v>175672.9</v>
          </cell>
          <cell r="M30">
            <v>0</v>
          </cell>
          <cell r="N30">
            <v>0</v>
          </cell>
          <cell r="O30">
            <v>60241.1</v>
          </cell>
          <cell r="P30">
            <v>0</v>
          </cell>
          <cell r="Q30">
            <v>0</v>
          </cell>
          <cell r="R30">
            <v>0</v>
          </cell>
          <cell r="S30">
            <v>0</v>
          </cell>
          <cell r="T30">
            <v>0</v>
          </cell>
          <cell r="U30">
            <v>210521.60000000001</v>
          </cell>
        </row>
        <row r="31">
          <cell r="A31">
            <v>40543</v>
          </cell>
          <cell r="B31">
            <v>0</v>
          </cell>
          <cell r="C31">
            <v>606608.69999999995</v>
          </cell>
          <cell r="D31">
            <v>0</v>
          </cell>
          <cell r="E31">
            <v>0</v>
          </cell>
          <cell r="F31">
            <v>160173.1</v>
          </cell>
          <cell r="G31">
            <v>0</v>
          </cell>
          <cell r="H31">
            <v>0</v>
          </cell>
          <cell r="I31">
            <v>0</v>
          </cell>
          <cell r="J31">
            <v>0</v>
          </cell>
          <cell r="K31">
            <v>0</v>
          </cell>
          <cell r="L31">
            <v>175672.9</v>
          </cell>
          <cell r="M31">
            <v>0</v>
          </cell>
          <cell r="N31">
            <v>0</v>
          </cell>
          <cell r="O31">
            <v>60241.1</v>
          </cell>
          <cell r="P31">
            <v>0</v>
          </cell>
          <cell r="Q31">
            <v>0</v>
          </cell>
          <cell r="R31">
            <v>0</v>
          </cell>
          <cell r="S31">
            <v>0</v>
          </cell>
          <cell r="T31">
            <v>0</v>
          </cell>
          <cell r="U31">
            <v>210521.60000000001</v>
          </cell>
        </row>
        <row r="32">
          <cell r="A32">
            <v>40908</v>
          </cell>
          <cell r="B32">
            <v>0</v>
          </cell>
          <cell r="C32">
            <v>606608.69999999995</v>
          </cell>
          <cell r="D32">
            <v>0</v>
          </cell>
          <cell r="E32">
            <v>0</v>
          </cell>
          <cell r="F32">
            <v>160173.1</v>
          </cell>
          <cell r="G32">
            <v>0</v>
          </cell>
          <cell r="H32">
            <v>0</v>
          </cell>
          <cell r="I32">
            <v>0</v>
          </cell>
          <cell r="J32">
            <v>0</v>
          </cell>
          <cell r="K32">
            <v>0</v>
          </cell>
          <cell r="L32">
            <v>175672.9</v>
          </cell>
          <cell r="M32">
            <v>0</v>
          </cell>
          <cell r="N32">
            <v>0</v>
          </cell>
          <cell r="O32">
            <v>60241.1</v>
          </cell>
          <cell r="P32">
            <v>0</v>
          </cell>
          <cell r="Q32">
            <v>0</v>
          </cell>
          <cell r="R32">
            <v>0</v>
          </cell>
          <cell r="S32">
            <v>0</v>
          </cell>
          <cell r="T32">
            <v>0</v>
          </cell>
          <cell r="U32">
            <v>210521.60000000001</v>
          </cell>
        </row>
        <row r="33">
          <cell r="A33">
            <v>41274</v>
          </cell>
          <cell r="B33">
            <v>0</v>
          </cell>
          <cell r="C33">
            <v>606608.69999999995</v>
          </cell>
          <cell r="D33">
            <v>0</v>
          </cell>
          <cell r="E33">
            <v>0</v>
          </cell>
          <cell r="F33">
            <v>160173.1</v>
          </cell>
          <cell r="G33">
            <v>0</v>
          </cell>
          <cell r="H33">
            <v>0</v>
          </cell>
          <cell r="I33">
            <v>0</v>
          </cell>
          <cell r="J33">
            <v>0</v>
          </cell>
          <cell r="K33">
            <v>0</v>
          </cell>
          <cell r="L33">
            <v>175672.9</v>
          </cell>
          <cell r="M33">
            <v>0</v>
          </cell>
          <cell r="N33">
            <v>0</v>
          </cell>
          <cell r="O33">
            <v>60241.1</v>
          </cell>
          <cell r="P33">
            <v>0</v>
          </cell>
          <cell r="Q33">
            <v>0</v>
          </cell>
          <cell r="R33">
            <v>0</v>
          </cell>
          <cell r="S33">
            <v>0</v>
          </cell>
          <cell r="T33">
            <v>0</v>
          </cell>
          <cell r="U33">
            <v>210521.60000000001</v>
          </cell>
        </row>
        <row r="34">
          <cell r="A34">
            <v>41639</v>
          </cell>
          <cell r="B34">
            <v>0</v>
          </cell>
          <cell r="C34">
            <v>606608.69999999995</v>
          </cell>
          <cell r="D34">
            <v>0</v>
          </cell>
          <cell r="E34">
            <v>0</v>
          </cell>
          <cell r="F34">
            <v>160173.1</v>
          </cell>
          <cell r="G34">
            <v>0</v>
          </cell>
          <cell r="H34">
            <v>0</v>
          </cell>
          <cell r="I34">
            <v>0</v>
          </cell>
          <cell r="J34">
            <v>0</v>
          </cell>
          <cell r="K34">
            <v>0</v>
          </cell>
          <cell r="L34">
            <v>175672.9</v>
          </cell>
          <cell r="M34">
            <v>0</v>
          </cell>
          <cell r="N34">
            <v>0</v>
          </cell>
          <cell r="O34">
            <v>60241.1</v>
          </cell>
          <cell r="P34">
            <v>0</v>
          </cell>
          <cell r="Q34">
            <v>0</v>
          </cell>
          <cell r="R34">
            <v>0</v>
          </cell>
          <cell r="S34">
            <v>0</v>
          </cell>
          <cell r="T34">
            <v>0</v>
          </cell>
          <cell r="U34">
            <v>210521.60000000001</v>
          </cell>
        </row>
        <row r="35">
          <cell r="A35">
            <v>42004</v>
          </cell>
          <cell r="B35">
            <v>0</v>
          </cell>
          <cell r="C35">
            <v>606608.69999999995</v>
          </cell>
          <cell r="D35">
            <v>0</v>
          </cell>
          <cell r="E35">
            <v>0</v>
          </cell>
          <cell r="F35">
            <v>160173.1</v>
          </cell>
          <cell r="G35">
            <v>0</v>
          </cell>
          <cell r="H35">
            <v>0</v>
          </cell>
          <cell r="I35">
            <v>0</v>
          </cell>
          <cell r="J35">
            <v>0</v>
          </cell>
          <cell r="K35">
            <v>0</v>
          </cell>
          <cell r="L35">
            <v>175672.9</v>
          </cell>
          <cell r="M35">
            <v>0</v>
          </cell>
          <cell r="N35">
            <v>0</v>
          </cell>
          <cell r="O35">
            <v>60241.1</v>
          </cell>
          <cell r="P35">
            <v>0</v>
          </cell>
          <cell r="Q35">
            <v>0</v>
          </cell>
          <cell r="R35">
            <v>0</v>
          </cell>
          <cell r="S35">
            <v>0</v>
          </cell>
          <cell r="T35">
            <v>0</v>
          </cell>
          <cell r="U35">
            <v>210521.60000000001</v>
          </cell>
        </row>
        <row r="36">
          <cell r="A36">
            <v>42369</v>
          </cell>
          <cell r="B36">
            <v>0</v>
          </cell>
          <cell r="C36">
            <v>606608.69999999995</v>
          </cell>
          <cell r="D36">
            <v>0</v>
          </cell>
          <cell r="E36">
            <v>0</v>
          </cell>
          <cell r="F36">
            <v>160173.1</v>
          </cell>
          <cell r="G36">
            <v>0</v>
          </cell>
          <cell r="H36">
            <v>0</v>
          </cell>
          <cell r="I36">
            <v>0</v>
          </cell>
          <cell r="J36">
            <v>0</v>
          </cell>
          <cell r="K36">
            <v>0</v>
          </cell>
          <cell r="L36">
            <v>175672.9</v>
          </cell>
          <cell r="M36">
            <v>0</v>
          </cell>
          <cell r="N36">
            <v>0</v>
          </cell>
          <cell r="O36">
            <v>60241.1</v>
          </cell>
          <cell r="P36">
            <v>0</v>
          </cell>
          <cell r="Q36">
            <v>0</v>
          </cell>
          <cell r="R36">
            <v>0</v>
          </cell>
          <cell r="S36">
            <v>0</v>
          </cell>
          <cell r="T36">
            <v>0</v>
          </cell>
          <cell r="U36">
            <v>210521.60000000001</v>
          </cell>
        </row>
        <row r="37">
          <cell r="A37">
            <v>42735</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41">
          <cell r="A41">
            <v>37986</v>
          </cell>
          <cell r="B41">
            <v>0</v>
          </cell>
          <cell r="C41">
            <v>0</v>
          </cell>
        </row>
        <row r="42">
          <cell r="A42">
            <v>38352</v>
          </cell>
          <cell r="B42">
            <v>0</v>
          </cell>
          <cell r="C42">
            <v>0</v>
          </cell>
          <cell r="F42">
            <v>0</v>
          </cell>
        </row>
        <row r="43">
          <cell r="A43">
            <v>38717</v>
          </cell>
          <cell r="B43">
            <v>0</v>
          </cell>
          <cell r="C43">
            <v>0</v>
          </cell>
          <cell r="F43">
            <v>0</v>
          </cell>
          <cell r="I43">
            <v>0</v>
          </cell>
          <cell r="L43">
            <v>0</v>
          </cell>
          <cell r="O43">
            <v>0</v>
          </cell>
          <cell r="R43">
            <v>0</v>
          </cell>
          <cell r="U43">
            <v>0</v>
          </cell>
        </row>
        <row r="44">
          <cell r="A44">
            <v>39082</v>
          </cell>
          <cell r="B44">
            <v>0</v>
          </cell>
          <cell r="C44">
            <v>5762782.6500000004</v>
          </cell>
          <cell r="D44">
            <v>0</v>
          </cell>
          <cell r="E44">
            <v>0</v>
          </cell>
          <cell r="F44">
            <v>1521644.45</v>
          </cell>
          <cell r="G44">
            <v>0</v>
          </cell>
          <cell r="H44">
            <v>0</v>
          </cell>
          <cell r="I44">
            <v>0</v>
          </cell>
          <cell r="J44">
            <v>0</v>
          </cell>
          <cell r="K44">
            <v>0</v>
          </cell>
          <cell r="L44">
            <v>1668892.55</v>
          </cell>
          <cell r="M44">
            <v>0</v>
          </cell>
          <cell r="N44">
            <v>0</v>
          </cell>
          <cell r="O44">
            <v>572290.44999999995</v>
          </cell>
          <cell r="P44">
            <v>0</v>
          </cell>
          <cell r="Q44">
            <v>0</v>
          </cell>
          <cell r="R44">
            <v>0</v>
          </cell>
          <cell r="S44">
            <v>0</v>
          </cell>
          <cell r="T44">
            <v>0</v>
          </cell>
          <cell r="U44">
            <v>1999955.2</v>
          </cell>
        </row>
        <row r="45">
          <cell r="A45">
            <v>39447</v>
          </cell>
          <cell r="B45">
            <v>0</v>
          </cell>
          <cell r="C45">
            <v>5156173.95</v>
          </cell>
          <cell r="D45">
            <v>0</v>
          </cell>
          <cell r="E45">
            <v>0</v>
          </cell>
          <cell r="F45">
            <v>1361471.3499999999</v>
          </cell>
          <cell r="G45">
            <v>0</v>
          </cell>
          <cell r="H45">
            <v>0</v>
          </cell>
          <cell r="I45">
            <v>0</v>
          </cell>
          <cell r="J45">
            <v>0</v>
          </cell>
          <cell r="K45">
            <v>0</v>
          </cell>
          <cell r="L45">
            <v>1493219.6500000001</v>
          </cell>
          <cell r="M45">
            <v>0</v>
          </cell>
          <cell r="N45">
            <v>0</v>
          </cell>
          <cell r="O45">
            <v>512049.35</v>
          </cell>
          <cell r="P45">
            <v>0</v>
          </cell>
          <cell r="Q45">
            <v>0</v>
          </cell>
          <cell r="R45">
            <v>0</v>
          </cell>
          <cell r="S45">
            <v>0</v>
          </cell>
          <cell r="T45">
            <v>0</v>
          </cell>
          <cell r="U45">
            <v>1789433.5999999999</v>
          </cell>
        </row>
        <row r="46">
          <cell r="A46">
            <v>39813</v>
          </cell>
          <cell r="B46">
            <v>0</v>
          </cell>
          <cell r="C46">
            <v>4549565.25</v>
          </cell>
          <cell r="D46">
            <v>0</v>
          </cell>
          <cell r="E46">
            <v>0</v>
          </cell>
          <cell r="F46">
            <v>1201298.2499999998</v>
          </cell>
          <cell r="G46">
            <v>0</v>
          </cell>
          <cell r="H46">
            <v>0</v>
          </cell>
          <cell r="I46">
            <v>0</v>
          </cell>
          <cell r="J46">
            <v>0</v>
          </cell>
          <cell r="K46">
            <v>0</v>
          </cell>
          <cell r="L46">
            <v>1317546.7500000002</v>
          </cell>
          <cell r="M46">
            <v>0</v>
          </cell>
          <cell r="N46">
            <v>0</v>
          </cell>
          <cell r="O46">
            <v>451808.25</v>
          </cell>
          <cell r="P46">
            <v>0</v>
          </cell>
          <cell r="Q46">
            <v>0</v>
          </cell>
          <cell r="R46">
            <v>0</v>
          </cell>
          <cell r="S46">
            <v>0</v>
          </cell>
          <cell r="T46">
            <v>0</v>
          </cell>
          <cell r="U46">
            <v>1578911.9999999998</v>
          </cell>
        </row>
        <row r="47">
          <cell r="A47">
            <v>40178</v>
          </cell>
          <cell r="B47">
            <v>0</v>
          </cell>
          <cell r="C47">
            <v>3942956.55</v>
          </cell>
          <cell r="D47">
            <v>0</v>
          </cell>
          <cell r="E47">
            <v>0</v>
          </cell>
          <cell r="F47">
            <v>1041125.1499999998</v>
          </cell>
          <cell r="G47">
            <v>0</v>
          </cell>
          <cell r="H47">
            <v>0</v>
          </cell>
          <cell r="I47">
            <v>0</v>
          </cell>
          <cell r="J47">
            <v>0</v>
          </cell>
          <cell r="K47">
            <v>0</v>
          </cell>
          <cell r="L47">
            <v>1141873.8500000003</v>
          </cell>
          <cell r="M47">
            <v>0</v>
          </cell>
          <cell r="N47">
            <v>0</v>
          </cell>
          <cell r="O47">
            <v>391567.15</v>
          </cell>
          <cell r="P47">
            <v>0</v>
          </cell>
          <cell r="Q47">
            <v>0</v>
          </cell>
          <cell r="R47">
            <v>0</v>
          </cell>
          <cell r="S47">
            <v>0</v>
          </cell>
          <cell r="T47">
            <v>0</v>
          </cell>
          <cell r="U47">
            <v>1368390.3999999997</v>
          </cell>
        </row>
        <row r="48">
          <cell r="A48">
            <v>40543</v>
          </cell>
          <cell r="B48">
            <v>0</v>
          </cell>
          <cell r="C48">
            <v>3336347.8499999996</v>
          </cell>
          <cell r="D48">
            <v>0</v>
          </cell>
          <cell r="E48">
            <v>0</v>
          </cell>
          <cell r="F48">
            <v>880952.04999999981</v>
          </cell>
          <cell r="G48">
            <v>0</v>
          </cell>
          <cell r="H48">
            <v>0</v>
          </cell>
          <cell r="I48">
            <v>0</v>
          </cell>
          <cell r="J48">
            <v>0</v>
          </cell>
          <cell r="K48">
            <v>0</v>
          </cell>
          <cell r="L48">
            <v>966200.9500000003</v>
          </cell>
          <cell r="M48">
            <v>0</v>
          </cell>
          <cell r="N48">
            <v>0</v>
          </cell>
          <cell r="O48">
            <v>331326.05000000005</v>
          </cell>
          <cell r="P48">
            <v>0</v>
          </cell>
          <cell r="Q48">
            <v>0</v>
          </cell>
          <cell r="R48">
            <v>0</v>
          </cell>
          <cell r="S48">
            <v>0</v>
          </cell>
          <cell r="T48">
            <v>0</v>
          </cell>
          <cell r="U48">
            <v>1157868.7999999996</v>
          </cell>
        </row>
        <row r="49">
          <cell r="A49">
            <v>40908</v>
          </cell>
          <cell r="B49">
            <v>0</v>
          </cell>
          <cell r="C49">
            <v>2729739.15</v>
          </cell>
          <cell r="D49">
            <v>0</v>
          </cell>
          <cell r="E49">
            <v>0</v>
          </cell>
          <cell r="F49">
            <v>720778.94999999984</v>
          </cell>
          <cell r="G49">
            <v>0</v>
          </cell>
          <cell r="H49">
            <v>0</v>
          </cell>
          <cell r="I49">
            <v>0</v>
          </cell>
          <cell r="J49">
            <v>0</v>
          </cell>
          <cell r="K49">
            <v>0</v>
          </cell>
          <cell r="L49">
            <v>790528.05000000028</v>
          </cell>
          <cell r="M49">
            <v>0</v>
          </cell>
          <cell r="N49">
            <v>0</v>
          </cell>
          <cell r="O49">
            <v>271084.95000000007</v>
          </cell>
          <cell r="P49">
            <v>0</v>
          </cell>
          <cell r="Q49">
            <v>0</v>
          </cell>
          <cell r="R49">
            <v>0</v>
          </cell>
          <cell r="S49">
            <v>0</v>
          </cell>
          <cell r="T49">
            <v>0</v>
          </cell>
          <cell r="U49">
            <v>947347.1999999996</v>
          </cell>
        </row>
        <row r="50">
          <cell r="A50">
            <v>41274</v>
          </cell>
          <cell r="B50">
            <v>0</v>
          </cell>
          <cell r="C50">
            <v>2123130.4499999997</v>
          </cell>
          <cell r="D50">
            <v>0</v>
          </cell>
          <cell r="E50">
            <v>0</v>
          </cell>
          <cell r="F50">
            <v>560605.84999999986</v>
          </cell>
          <cell r="G50">
            <v>0</v>
          </cell>
          <cell r="H50">
            <v>0</v>
          </cell>
          <cell r="I50">
            <v>0</v>
          </cell>
          <cell r="J50">
            <v>0</v>
          </cell>
          <cell r="K50">
            <v>0</v>
          </cell>
          <cell r="L50">
            <v>614855.15000000026</v>
          </cell>
          <cell r="M50">
            <v>0</v>
          </cell>
          <cell r="N50">
            <v>0</v>
          </cell>
          <cell r="O50">
            <v>210843.85000000006</v>
          </cell>
          <cell r="P50">
            <v>0</v>
          </cell>
          <cell r="Q50">
            <v>0</v>
          </cell>
          <cell r="R50">
            <v>0</v>
          </cell>
          <cell r="S50">
            <v>0</v>
          </cell>
          <cell r="T50">
            <v>0</v>
          </cell>
          <cell r="U50">
            <v>736825.59999999963</v>
          </cell>
        </row>
        <row r="51">
          <cell r="A51">
            <v>41639</v>
          </cell>
          <cell r="B51">
            <v>0</v>
          </cell>
          <cell r="C51">
            <v>1516521.75</v>
          </cell>
          <cell r="D51">
            <v>0</v>
          </cell>
          <cell r="E51">
            <v>0</v>
          </cell>
          <cell r="F51">
            <v>400432.74999999988</v>
          </cell>
          <cell r="G51">
            <v>0</v>
          </cell>
          <cell r="H51">
            <v>0</v>
          </cell>
          <cell r="I51">
            <v>0</v>
          </cell>
          <cell r="J51">
            <v>0</v>
          </cell>
          <cell r="K51">
            <v>0</v>
          </cell>
          <cell r="L51">
            <v>439182.25000000023</v>
          </cell>
          <cell r="M51">
            <v>0</v>
          </cell>
          <cell r="N51">
            <v>0</v>
          </cell>
          <cell r="O51">
            <v>150602.75000000006</v>
          </cell>
          <cell r="P51">
            <v>0</v>
          </cell>
          <cell r="Q51">
            <v>0</v>
          </cell>
          <cell r="R51">
            <v>0</v>
          </cell>
          <cell r="S51">
            <v>0</v>
          </cell>
          <cell r="T51">
            <v>0</v>
          </cell>
          <cell r="U51">
            <v>526303.99999999965</v>
          </cell>
        </row>
        <row r="52">
          <cell r="A52">
            <v>42004</v>
          </cell>
          <cell r="B52">
            <v>0</v>
          </cell>
          <cell r="C52">
            <v>909913.04999999981</v>
          </cell>
          <cell r="D52">
            <v>0</v>
          </cell>
          <cell r="E52">
            <v>0</v>
          </cell>
          <cell r="F52">
            <v>240259.64999999988</v>
          </cell>
          <cell r="G52">
            <v>0</v>
          </cell>
          <cell r="H52">
            <v>0</v>
          </cell>
          <cell r="I52">
            <v>0</v>
          </cell>
          <cell r="J52">
            <v>0</v>
          </cell>
          <cell r="K52">
            <v>0</v>
          </cell>
          <cell r="L52">
            <v>263509.35000000021</v>
          </cell>
          <cell r="M52">
            <v>0</v>
          </cell>
          <cell r="N52">
            <v>0</v>
          </cell>
          <cell r="O52">
            <v>90361.650000000052</v>
          </cell>
          <cell r="P52">
            <v>0</v>
          </cell>
          <cell r="Q52">
            <v>0</v>
          </cell>
          <cell r="R52">
            <v>0</v>
          </cell>
          <cell r="S52">
            <v>0</v>
          </cell>
          <cell r="T52">
            <v>0</v>
          </cell>
          <cell r="U52">
            <v>315782.39999999967</v>
          </cell>
        </row>
        <row r="53">
          <cell r="A53">
            <v>42369</v>
          </cell>
          <cell r="B53">
            <v>0</v>
          </cell>
          <cell r="C53">
            <v>303304.3499999998</v>
          </cell>
          <cell r="D53">
            <v>0</v>
          </cell>
          <cell r="E53">
            <v>0</v>
          </cell>
          <cell r="F53">
            <v>80086.549999999872</v>
          </cell>
          <cell r="G53">
            <v>0</v>
          </cell>
          <cell r="H53">
            <v>0</v>
          </cell>
          <cell r="I53">
            <v>0</v>
          </cell>
          <cell r="J53">
            <v>0</v>
          </cell>
          <cell r="K53">
            <v>0</v>
          </cell>
          <cell r="L53">
            <v>87836.450000000215</v>
          </cell>
          <cell r="M53">
            <v>0</v>
          </cell>
          <cell r="N53">
            <v>0</v>
          </cell>
          <cell r="O53">
            <v>30120.550000000054</v>
          </cell>
          <cell r="P53">
            <v>0</v>
          </cell>
          <cell r="Q53">
            <v>0</v>
          </cell>
          <cell r="R53">
            <v>0</v>
          </cell>
          <cell r="S53">
            <v>0</v>
          </cell>
          <cell r="T53">
            <v>0</v>
          </cell>
          <cell r="U53">
            <v>105260.79999999967</v>
          </cell>
        </row>
        <row r="54">
          <cell r="A54">
            <v>42735</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sheetData>
      <sheetData sheetId="18">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1078545.8999999999</v>
          </cell>
          <cell r="D28">
            <v>0</v>
          </cell>
          <cell r="E28">
            <v>0</v>
          </cell>
          <cell r="F28">
            <v>372155.8</v>
          </cell>
          <cell r="G28">
            <v>0</v>
          </cell>
          <cell r="H28">
            <v>0</v>
          </cell>
          <cell r="I28">
            <v>0</v>
          </cell>
          <cell r="J28">
            <v>0</v>
          </cell>
          <cell r="K28">
            <v>0</v>
          </cell>
          <cell r="L28">
            <v>41299.9</v>
          </cell>
          <cell r="M28">
            <v>0</v>
          </cell>
          <cell r="N28">
            <v>0</v>
          </cell>
          <cell r="O28">
            <v>14941</v>
          </cell>
          <cell r="P28">
            <v>0</v>
          </cell>
          <cell r="Q28">
            <v>0</v>
          </cell>
          <cell r="R28">
            <v>0</v>
          </cell>
          <cell r="S28">
            <v>0</v>
          </cell>
          <cell r="T28">
            <v>0</v>
          </cell>
          <cell r="U28">
            <v>650149.19999999995</v>
          </cell>
        </row>
        <row r="29">
          <cell r="A29">
            <v>39813</v>
          </cell>
          <cell r="B29">
            <v>0</v>
          </cell>
          <cell r="C29">
            <v>1078545.8999999999</v>
          </cell>
          <cell r="D29">
            <v>0</v>
          </cell>
          <cell r="E29">
            <v>0</v>
          </cell>
          <cell r="F29">
            <v>372155.8</v>
          </cell>
          <cell r="G29">
            <v>0</v>
          </cell>
          <cell r="H29">
            <v>0</v>
          </cell>
          <cell r="I29">
            <v>0</v>
          </cell>
          <cell r="J29">
            <v>0</v>
          </cell>
          <cell r="K29">
            <v>0</v>
          </cell>
          <cell r="L29">
            <v>41299.9</v>
          </cell>
          <cell r="M29">
            <v>0</v>
          </cell>
          <cell r="N29">
            <v>0</v>
          </cell>
          <cell r="O29">
            <v>14941</v>
          </cell>
          <cell r="P29">
            <v>0</v>
          </cell>
          <cell r="Q29">
            <v>0</v>
          </cell>
          <cell r="R29">
            <v>0</v>
          </cell>
          <cell r="S29">
            <v>0</v>
          </cell>
          <cell r="T29">
            <v>0</v>
          </cell>
          <cell r="U29">
            <v>650149.19999999995</v>
          </cell>
        </row>
        <row r="30">
          <cell r="A30">
            <v>40178</v>
          </cell>
          <cell r="B30">
            <v>0</v>
          </cell>
          <cell r="C30">
            <v>1078545.8999999999</v>
          </cell>
          <cell r="D30">
            <v>0</v>
          </cell>
          <cell r="E30">
            <v>0</v>
          </cell>
          <cell r="F30">
            <v>372155.8</v>
          </cell>
          <cell r="G30">
            <v>0</v>
          </cell>
          <cell r="H30">
            <v>0</v>
          </cell>
          <cell r="I30">
            <v>0</v>
          </cell>
          <cell r="J30">
            <v>0</v>
          </cell>
          <cell r="K30">
            <v>0</v>
          </cell>
          <cell r="L30">
            <v>41299.9</v>
          </cell>
          <cell r="M30">
            <v>0</v>
          </cell>
          <cell r="N30">
            <v>0</v>
          </cell>
          <cell r="O30">
            <v>14941</v>
          </cell>
          <cell r="P30">
            <v>0</v>
          </cell>
          <cell r="Q30">
            <v>0</v>
          </cell>
          <cell r="R30">
            <v>0</v>
          </cell>
          <cell r="S30">
            <v>0</v>
          </cell>
          <cell r="T30">
            <v>0</v>
          </cell>
          <cell r="U30">
            <v>650149.19999999995</v>
          </cell>
        </row>
        <row r="31">
          <cell r="A31">
            <v>40543</v>
          </cell>
          <cell r="B31">
            <v>0</v>
          </cell>
          <cell r="C31">
            <v>1078545.8999999999</v>
          </cell>
          <cell r="D31">
            <v>0</v>
          </cell>
          <cell r="E31">
            <v>0</v>
          </cell>
          <cell r="F31">
            <v>372155.8</v>
          </cell>
          <cell r="G31">
            <v>0</v>
          </cell>
          <cell r="H31">
            <v>0</v>
          </cell>
          <cell r="I31">
            <v>0</v>
          </cell>
          <cell r="J31">
            <v>0</v>
          </cell>
          <cell r="K31">
            <v>0</v>
          </cell>
          <cell r="L31">
            <v>41299.9</v>
          </cell>
          <cell r="M31">
            <v>0</v>
          </cell>
          <cell r="N31">
            <v>0</v>
          </cell>
          <cell r="O31">
            <v>14941</v>
          </cell>
          <cell r="P31">
            <v>0</v>
          </cell>
          <cell r="Q31">
            <v>0</v>
          </cell>
          <cell r="R31">
            <v>0</v>
          </cell>
          <cell r="S31">
            <v>0</v>
          </cell>
          <cell r="T31">
            <v>0</v>
          </cell>
          <cell r="U31">
            <v>650149.19999999995</v>
          </cell>
        </row>
        <row r="32">
          <cell r="A32">
            <v>40908</v>
          </cell>
          <cell r="B32">
            <v>0</v>
          </cell>
          <cell r="C32">
            <v>1078545.8999999999</v>
          </cell>
          <cell r="D32">
            <v>0</v>
          </cell>
          <cell r="E32">
            <v>0</v>
          </cell>
          <cell r="F32">
            <v>372155.8</v>
          </cell>
          <cell r="G32">
            <v>0</v>
          </cell>
          <cell r="H32">
            <v>0</v>
          </cell>
          <cell r="I32">
            <v>0</v>
          </cell>
          <cell r="J32">
            <v>0</v>
          </cell>
          <cell r="K32">
            <v>0</v>
          </cell>
          <cell r="L32">
            <v>41299.9</v>
          </cell>
          <cell r="M32">
            <v>0</v>
          </cell>
          <cell r="N32">
            <v>0</v>
          </cell>
          <cell r="O32">
            <v>14941</v>
          </cell>
          <cell r="P32">
            <v>0</v>
          </cell>
          <cell r="Q32">
            <v>0</v>
          </cell>
          <cell r="R32">
            <v>0</v>
          </cell>
          <cell r="S32">
            <v>0</v>
          </cell>
          <cell r="T32">
            <v>0</v>
          </cell>
          <cell r="U32">
            <v>650149.19999999995</v>
          </cell>
        </row>
        <row r="33">
          <cell r="A33">
            <v>41274</v>
          </cell>
          <cell r="B33">
            <v>0</v>
          </cell>
          <cell r="C33">
            <v>1078545.8999999999</v>
          </cell>
          <cell r="D33">
            <v>0</v>
          </cell>
          <cell r="E33">
            <v>0</v>
          </cell>
          <cell r="F33">
            <v>372155.8</v>
          </cell>
          <cell r="G33">
            <v>0</v>
          </cell>
          <cell r="H33">
            <v>0</v>
          </cell>
          <cell r="I33">
            <v>0</v>
          </cell>
          <cell r="J33">
            <v>0</v>
          </cell>
          <cell r="K33">
            <v>0</v>
          </cell>
          <cell r="L33">
            <v>41299.9</v>
          </cell>
          <cell r="M33">
            <v>0</v>
          </cell>
          <cell r="N33">
            <v>0</v>
          </cell>
          <cell r="O33">
            <v>14941</v>
          </cell>
          <cell r="P33">
            <v>0</v>
          </cell>
          <cell r="Q33">
            <v>0</v>
          </cell>
          <cell r="R33">
            <v>0</v>
          </cell>
          <cell r="S33">
            <v>0</v>
          </cell>
          <cell r="T33">
            <v>0</v>
          </cell>
          <cell r="U33">
            <v>650149.19999999995</v>
          </cell>
        </row>
        <row r="34">
          <cell r="A34">
            <v>41639</v>
          </cell>
          <cell r="B34">
            <v>0</v>
          </cell>
          <cell r="C34">
            <v>1078545.8999999999</v>
          </cell>
          <cell r="D34">
            <v>0</v>
          </cell>
          <cell r="E34">
            <v>0</v>
          </cell>
          <cell r="F34">
            <v>372155.8</v>
          </cell>
          <cell r="G34">
            <v>0</v>
          </cell>
          <cell r="H34">
            <v>0</v>
          </cell>
          <cell r="I34">
            <v>0</v>
          </cell>
          <cell r="J34">
            <v>0</v>
          </cell>
          <cell r="K34">
            <v>0</v>
          </cell>
          <cell r="L34">
            <v>41299.9</v>
          </cell>
          <cell r="M34">
            <v>0</v>
          </cell>
          <cell r="N34">
            <v>0</v>
          </cell>
          <cell r="O34">
            <v>14941</v>
          </cell>
          <cell r="P34">
            <v>0</v>
          </cell>
          <cell r="Q34">
            <v>0</v>
          </cell>
          <cell r="R34">
            <v>0</v>
          </cell>
          <cell r="S34">
            <v>0</v>
          </cell>
          <cell r="T34">
            <v>0</v>
          </cell>
          <cell r="U34">
            <v>650149.19999999995</v>
          </cell>
        </row>
        <row r="35">
          <cell r="A35">
            <v>42004</v>
          </cell>
          <cell r="B35">
            <v>0</v>
          </cell>
          <cell r="C35">
            <v>1078545.8999999999</v>
          </cell>
          <cell r="D35">
            <v>0</v>
          </cell>
          <cell r="E35">
            <v>0</v>
          </cell>
          <cell r="F35">
            <v>372155.8</v>
          </cell>
          <cell r="G35">
            <v>0</v>
          </cell>
          <cell r="H35">
            <v>0</v>
          </cell>
          <cell r="I35">
            <v>0</v>
          </cell>
          <cell r="J35">
            <v>0</v>
          </cell>
          <cell r="K35">
            <v>0</v>
          </cell>
          <cell r="L35">
            <v>41299.9</v>
          </cell>
          <cell r="M35">
            <v>0</v>
          </cell>
          <cell r="N35">
            <v>0</v>
          </cell>
          <cell r="O35">
            <v>14941</v>
          </cell>
          <cell r="P35">
            <v>0</v>
          </cell>
          <cell r="Q35">
            <v>0</v>
          </cell>
          <cell r="R35">
            <v>0</v>
          </cell>
          <cell r="S35">
            <v>0</v>
          </cell>
          <cell r="T35">
            <v>0</v>
          </cell>
          <cell r="U35">
            <v>650149.19999999995</v>
          </cell>
        </row>
        <row r="36">
          <cell r="A36">
            <v>42369</v>
          </cell>
          <cell r="B36">
            <v>0</v>
          </cell>
          <cell r="C36">
            <v>1078545.8999999999</v>
          </cell>
          <cell r="D36">
            <v>0</v>
          </cell>
          <cell r="E36">
            <v>0</v>
          </cell>
          <cell r="F36">
            <v>372155.8</v>
          </cell>
          <cell r="G36">
            <v>0</v>
          </cell>
          <cell r="H36">
            <v>0</v>
          </cell>
          <cell r="I36">
            <v>0</v>
          </cell>
          <cell r="J36">
            <v>0</v>
          </cell>
          <cell r="K36">
            <v>0</v>
          </cell>
          <cell r="L36">
            <v>41299.9</v>
          </cell>
          <cell r="M36">
            <v>0</v>
          </cell>
          <cell r="N36">
            <v>0</v>
          </cell>
          <cell r="O36">
            <v>14941</v>
          </cell>
          <cell r="P36">
            <v>0</v>
          </cell>
          <cell r="Q36">
            <v>0</v>
          </cell>
          <cell r="R36">
            <v>0</v>
          </cell>
          <cell r="S36">
            <v>0</v>
          </cell>
          <cell r="T36">
            <v>0</v>
          </cell>
          <cell r="U36">
            <v>650149.19999999995</v>
          </cell>
        </row>
        <row r="37">
          <cell r="A37">
            <v>42735</v>
          </cell>
          <cell r="B37">
            <v>0</v>
          </cell>
          <cell r="C37">
            <v>1078545.8999999999</v>
          </cell>
          <cell r="D37">
            <v>0</v>
          </cell>
          <cell r="E37">
            <v>0</v>
          </cell>
          <cell r="F37">
            <v>372155.8</v>
          </cell>
          <cell r="G37">
            <v>0</v>
          </cell>
          <cell r="H37">
            <v>0</v>
          </cell>
          <cell r="I37">
            <v>0</v>
          </cell>
          <cell r="J37">
            <v>0</v>
          </cell>
          <cell r="K37">
            <v>0</v>
          </cell>
          <cell r="L37">
            <v>41299.9</v>
          </cell>
          <cell r="M37">
            <v>0</v>
          </cell>
          <cell r="N37">
            <v>0</v>
          </cell>
          <cell r="O37">
            <v>14941</v>
          </cell>
          <cell r="P37">
            <v>0</v>
          </cell>
          <cell r="Q37">
            <v>0</v>
          </cell>
          <cell r="R37">
            <v>0</v>
          </cell>
          <cell r="S37">
            <v>0</v>
          </cell>
          <cell r="T37">
            <v>0</v>
          </cell>
          <cell r="U37">
            <v>650149.19999999995</v>
          </cell>
        </row>
        <row r="38">
          <cell r="A38">
            <v>43100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2">
          <cell r="A42">
            <v>37986</v>
          </cell>
          <cell r="B42">
            <v>0</v>
          </cell>
          <cell r="C42">
            <v>0</v>
          </cell>
        </row>
        <row r="43">
          <cell r="A43">
            <v>38352</v>
          </cell>
          <cell r="B43">
            <v>0</v>
          </cell>
          <cell r="C43">
            <v>0</v>
          </cell>
          <cell r="F43">
            <v>0</v>
          </cell>
        </row>
        <row r="44">
          <cell r="A44">
            <v>38717</v>
          </cell>
          <cell r="B44">
            <v>0</v>
          </cell>
          <cell r="C44">
            <v>0</v>
          </cell>
          <cell r="F44">
            <v>0</v>
          </cell>
          <cell r="I44">
            <v>0</v>
          </cell>
          <cell r="L44">
            <v>0</v>
          </cell>
          <cell r="O44">
            <v>0</v>
          </cell>
          <cell r="R44">
            <v>0</v>
          </cell>
          <cell r="U44">
            <v>0</v>
          </cell>
        </row>
        <row r="45">
          <cell r="A45">
            <v>39082</v>
          </cell>
          <cell r="B45">
            <v>0</v>
          </cell>
          <cell r="C45">
            <v>0</v>
          </cell>
          <cell r="F45">
            <v>0</v>
          </cell>
          <cell r="I45">
            <v>0</v>
          </cell>
          <cell r="L45">
            <v>0</v>
          </cell>
          <cell r="O45">
            <v>0</v>
          </cell>
          <cell r="R45">
            <v>0</v>
          </cell>
          <cell r="U45">
            <v>0</v>
          </cell>
        </row>
        <row r="46">
          <cell r="A46">
            <v>39447</v>
          </cell>
          <cell r="B46">
            <v>0</v>
          </cell>
          <cell r="C46">
            <v>10246186.050000001</v>
          </cell>
          <cell r="F46">
            <v>3535480.1</v>
          </cell>
          <cell r="I46">
            <v>0</v>
          </cell>
          <cell r="L46">
            <v>392349.05</v>
          </cell>
          <cell r="O46">
            <v>141939.5</v>
          </cell>
          <cell r="R46">
            <v>0</v>
          </cell>
          <cell r="U46">
            <v>6176417.4000000004</v>
          </cell>
        </row>
        <row r="47">
          <cell r="A47">
            <v>39813</v>
          </cell>
          <cell r="B47">
            <v>0</v>
          </cell>
          <cell r="C47">
            <v>9167640.1500000004</v>
          </cell>
          <cell r="F47">
            <v>3163324.3000000003</v>
          </cell>
          <cell r="I47">
            <v>0</v>
          </cell>
          <cell r="L47">
            <v>351049.14999999997</v>
          </cell>
          <cell r="O47">
            <v>126998.5</v>
          </cell>
          <cell r="R47">
            <v>0</v>
          </cell>
          <cell r="U47">
            <v>5526268.2000000002</v>
          </cell>
        </row>
        <row r="48">
          <cell r="A48">
            <v>40178</v>
          </cell>
          <cell r="B48">
            <v>0</v>
          </cell>
          <cell r="C48">
            <v>8089094.25</v>
          </cell>
          <cell r="F48">
            <v>2791168.5000000005</v>
          </cell>
          <cell r="I48">
            <v>0</v>
          </cell>
          <cell r="L48">
            <v>309749.24999999994</v>
          </cell>
          <cell r="O48">
            <v>112057.5</v>
          </cell>
          <cell r="R48">
            <v>0</v>
          </cell>
          <cell r="U48">
            <v>4876119</v>
          </cell>
        </row>
        <row r="49">
          <cell r="A49">
            <v>40543</v>
          </cell>
          <cell r="B49">
            <v>0</v>
          </cell>
          <cell r="C49">
            <v>7010548.3500000006</v>
          </cell>
          <cell r="F49">
            <v>2419012.7000000007</v>
          </cell>
          <cell r="I49">
            <v>0</v>
          </cell>
          <cell r="L49">
            <v>268449.34999999992</v>
          </cell>
          <cell r="O49">
            <v>97116.5</v>
          </cell>
          <cell r="R49">
            <v>0</v>
          </cell>
          <cell r="U49">
            <v>4225969.8</v>
          </cell>
        </row>
        <row r="50">
          <cell r="A50">
            <v>40908</v>
          </cell>
          <cell r="B50">
            <v>0</v>
          </cell>
          <cell r="C50">
            <v>5932002.4500000002</v>
          </cell>
          <cell r="F50">
            <v>2046856.9000000006</v>
          </cell>
          <cell r="I50">
            <v>0</v>
          </cell>
          <cell r="L50">
            <v>227149.44999999992</v>
          </cell>
          <cell r="O50">
            <v>82175.5</v>
          </cell>
          <cell r="R50">
            <v>0</v>
          </cell>
          <cell r="U50">
            <v>3575820.5999999996</v>
          </cell>
        </row>
        <row r="51">
          <cell r="A51">
            <v>41274</v>
          </cell>
          <cell r="B51">
            <v>0</v>
          </cell>
          <cell r="C51">
            <v>4853456.55</v>
          </cell>
          <cell r="F51">
            <v>1674701.1000000006</v>
          </cell>
          <cell r="I51">
            <v>0</v>
          </cell>
          <cell r="L51">
            <v>185849.54999999993</v>
          </cell>
          <cell r="O51">
            <v>67234.5</v>
          </cell>
          <cell r="R51">
            <v>0</v>
          </cell>
          <cell r="U51">
            <v>2925671.3999999994</v>
          </cell>
        </row>
        <row r="52">
          <cell r="A52">
            <v>41639</v>
          </cell>
          <cell r="B52">
            <v>0</v>
          </cell>
          <cell r="C52">
            <v>3774910.6499999994</v>
          </cell>
          <cell r="F52">
            <v>1302545.3000000005</v>
          </cell>
          <cell r="I52">
            <v>0</v>
          </cell>
          <cell r="L52">
            <v>144549.64999999994</v>
          </cell>
          <cell r="O52">
            <v>52293.5</v>
          </cell>
          <cell r="R52">
            <v>0</v>
          </cell>
          <cell r="U52">
            <v>2275522.1999999993</v>
          </cell>
        </row>
        <row r="53">
          <cell r="A53">
            <v>42004</v>
          </cell>
          <cell r="B53">
            <v>0</v>
          </cell>
          <cell r="C53">
            <v>2696364.75</v>
          </cell>
          <cell r="F53">
            <v>930389.50000000047</v>
          </cell>
          <cell r="I53">
            <v>0</v>
          </cell>
          <cell r="L53">
            <v>103249.74999999994</v>
          </cell>
          <cell r="O53">
            <v>37352.5</v>
          </cell>
          <cell r="R53">
            <v>0</v>
          </cell>
          <cell r="U53">
            <v>1625372.9999999993</v>
          </cell>
        </row>
        <row r="54">
          <cell r="A54">
            <v>42369</v>
          </cell>
          <cell r="B54">
            <v>0</v>
          </cell>
          <cell r="C54">
            <v>1617818.8499999996</v>
          </cell>
          <cell r="F54">
            <v>558233.70000000042</v>
          </cell>
          <cell r="I54">
            <v>0</v>
          </cell>
          <cell r="L54">
            <v>61949.84999999994</v>
          </cell>
          <cell r="O54">
            <v>22411.5</v>
          </cell>
          <cell r="R54">
            <v>0</v>
          </cell>
          <cell r="U54">
            <v>975223.79999999935</v>
          </cell>
        </row>
        <row r="55">
          <cell r="A55">
            <v>42735</v>
          </cell>
          <cell r="B55">
            <v>0</v>
          </cell>
          <cell r="C55">
            <v>539272.94999999972</v>
          </cell>
          <cell r="F55">
            <v>186077.90000000043</v>
          </cell>
          <cell r="I55">
            <v>0</v>
          </cell>
          <cell r="L55">
            <v>20649.949999999939</v>
          </cell>
          <cell r="O55">
            <v>7470.5</v>
          </cell>
          <cell r="R55">
            <v>0</v>
          </cell>
          <cell r="U55">
            <v>325074.59999999939</v>
          </cell>
        </row>
        <row r="56">
          <cell r="A56">
            <v>43100</v>
          </cell>
          <cell r="B56">
            <v>0</v>
          </cell>
          <cell r="C56">
            <v>0</v>
          </cell>
          <cell r="F56">
            <v>0</v>
          </cell>
          <cell r="I56">
            <v>0</v>
          </cell>
          <cell r="L56">
            <v>0</v>
          </cell>
          <cell r="O56">
            <v>0</v>
          </cell>
          <cell r="R56">
            <v>0</v>
          </cell>
          <cell r="U56">
            <v>0</v>
          </cell>
        </row>
      </sheetData>
      <sheetData sheetId="19">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39813</v>
          </cell>
          <cell r="B29">
            <v>0</v>
          </cell>
          <cell r="C29">
            <v>913727.2</v>
          </cell>
          <cell r="D29">
            <v>0</v>
          </cell>
          <cell r="E29">
            <v>0</v>
          </cell>
          <cell r="F29">
            <v>304540</v>
          </cell>
          <cell r="G29">
            <v>0</v>
          </cell>
          <cell r="H29">
            <v>0</v>
          </cell>
          <cell r="I29">
            <v>0</v>
          </cell>
          <cell r="J29">
            <v>0</v>
          </cell>
          <cell r="K29">
            <v>0</v>
          </cell>
          <cell r="L29">
            <v>73606.8</v>
          </cell>
          <cell r="M29">
            <v>0</v>
          </cell>
          <cell r="N29">
            <v>0</v>
          </cell>
          <cell r="O29">
            <v>27164.6</v>
          </cell>
          <cell r="P29">
            <v>0</v>
          </cell>
          <cell r="Q29">
            <v>0</v>
          </cell>
          <cell r="R29">
            <v>0</v>
          </cell>
          <cell r="S29">
            <v>0</v>
          </cell>
          <cell r="T29">
            <v>0</v>
          </cell>
          <cell r="U29">
            <v>508415.8</v>
          </cell>
        </row>
        <row r="30">
          <cell r="A30">
            <v>40178</v>
          </cell>
          <cell r="B30">
            <v>0</v>
          </cell>
          <cell r="C30">
            <v>913727.2</v>
          </cell>
          <cell r="D30">
            <v>0</v>
          </cell>
          <cell r="E30">
            <v>0</v>
          </cell>
          <cell r="F30">
            <v>304540</v>
          </cell>
          <cell r="G30">
            <v>0</v>
          </cell>
          <cell r="H30">
            <v>0</v>
          </cell>
          <cell r="I30">
            <v>0</v>
          </cell>
          <cell r="J30">
            <v>0</v>
          </cell>
          <cell r="K30">
            <v>0</v>
          </cell>
          <cell r="L30">
            <v>73606.8</v>
          </cell>
          <cell r="M30">
            <v>0</v>
          </cell>
          <cell r="N30">
            <v>0</v>
          </cell>
          <cell r="O30">
            <v>27164.6</v>
          </cell>
          <cell r="P30">
            <v>0</v>
          </cell>
          <cell r="Q30">
            <v>0</v>
          </cell>
          <cell r="R30">
            <v>0</v>
          </cell>
          <cell r="S30">
            <v>0</v>
          </cell>
          <cell r="T30">
            <v>0</v>
          </cell>
          <cell r="U30">
            <v>508415.8</v>
          </cell>
        </row>
        <row r="31">
          <cell r="A31">
            <v>40543</v>
          </cell>
          <cell r="B31">
            <v>0</v>
          </cell>
          <cell r="C31">
            <v>913727.2</v>
          </cell>
          <cell r="D31">
            <v>0</v>
          </cell>
          <cell r="E31">
            <v>0</v>
          </cell>
          <cell r="F31">
            <v>304540</v>
          </cell>
          <cell r="G31">
            <v>0</v>
          </cell>
          <cell r="H31">
            <v>0</v>
          </cell>
          <cell r="I31">
            <v>0</v>
          </cell>
          <cell r="J31">
            <v>0</v>
          </cell>
          <cell r="K31">
            <v>0</v>
          </cell>
          <cell r="L31">
            <v>73606.8</v>
          </cell>
          <cell r="M31">
            <v>0</v>
          </cell>
          <cell r="N31">
            <v>0</v>
          </cell>
          <cell r="O31">
            <v>27164.6</v>
          </cell>
          <cell r="P31">
            <v>0</v>
          </cell>
          <cell r="Q31">
            <v>0</v>
          </cell>
          <cell r="R31">
            <v>0</v>
          </cell>
          <cell r="S31">
            <v>0</v>
          </cell>
          <cell r="T31">
            <v>0</v>
          </cell>
          <cell r="U31">
            <v>508415.8</v>
          </cell>
        </row>
        <row r="32">
          <cell r="A32">
            <v>40908</v>
          </cell>
          <cell r="B32">
            <v>0</v>
          </cell>
          <cell r="C32">
            <v>913727.2</v>
          </cell>
          <cell r="D32">
            <v>0</v>
          </cell>
          <cell r="E32">
            <v>0</v>
          </cell>
          <cell r="F32">
            <v>304540</v>
          </cell>
          <cell r="G32">
            <v>0</v>
          </cell>
          <cell r="H32">
            <v>0</v>
          </cell>
          <cell r="I32">
            <v>0</v>
          </cell>
          <cell r="J32">
            <v>0</v>
          </cell>
          <cell r="K32">
            <v>0</v>
          </cell>
          <cell r="L32">
            <v>73606.8</v>
          </cell>
          <cell r="M32">
            <v>0</v>
          </cell>
          <cell r="N32">
            <v>0</v>
          </cell>
          <cell r="O32">
            <v>27164.6</v>
          </cell>
          <cell r="P32">
            <v>0</v>
          </cell>
          <cell r="Q32">
            <v>0</v>
          </cell>
          <cell r="R32">
            <v>0</v>
          </cell>
          <cell r="S32">
            <v>0</v>
          </cell>
          <cell r="T32">
            <v>0</v>
          </cell>
          <cell r="U32">
            <v>508415.8</v>
          </cell>
        </row>
        <row r="33">
          <cell r="A33">
            <v>41274</v>
          </cell>
          <cell r="B33">
            <v>0</v>
          </cell>
          <cell r="C33">
            <v>913727.2</v>
          </cell>
          <cell r="D33">
            <v>0</v>
          </cell>
          <cell r="E33">
            <v>0</v>
          </cell>
          <cell r="F33">
            <v>304540</v>
          </cell>
          <cell r="G33">
            <v>0</v>
          </cell>
          <cell r="H33">
            <v>0</v>
          </cell>
          <cell r="I33">
            <v>0</v>
          </cell>
          <cell r="J33">
            <v>0</v>
          </cell>
          <cell r="K33">
            <v>0</v>
          </cell>
          <cell r="L33">
            <v>73606.8</v>
          </cell>
          <cell r="M33">
            <v>0</v>
          </cell>
          <cell r="N33">
            <v>0</v>
          </cell>
          <cell r="O33">
            <v>27164.6</v>
          </cell>
          <cell r="P33">
            <v>0</v>
          </cell>
          <cell r="Q33">
            <v>0</v>
          </cell>
          <cell r="R33">
            <v>0</v>
          </cell>
          <cell r="S33">
            <v>0</v>
          </cell>
          <cell r="T33">
            <v>0</v>
          </cell>
          <cell r="U33">
            <v>508415.8</v>
          </cell>
        </row>
        <row r="34">
          <cell r="A34">
            <v>41639</v>
          </cell>
          <cell r="B34">
            <v>0</v>
          </cell>
          <cell r="C34">
            <v>913727.2</v>
          </cell>
          <cell r="D34">
            <v>0</v>
          </cell>
          <cell r="E34">
            <v>0</v>
          </cell>
          <cell r="F34">
            <v>304540</v>
          </cell>
          <cell r="G34">
            <v>0</v>
          </cell>
          <cell r="H34">
            <v>0</v>
          </cell>
          <cell r="I34">
            <v>0</v>
          </cell>
          <cell r="J34">
            <v>0</v>
          </cell>
          <cell r="K34">
            <v>0</v>
          </cell>
          <cell r="L34">
            <v>73606.8</v>
          </cell>
          <cell r="M34">
            <v>0</v>
          </cell>
          <cell r="N34">
            <v>0</v>
          </cell>
          <cell r="O34">
            <v>27164.6</v>
          </cell>
          <cell r="P34">
            <v>0</v>
          </cell>
          <cell r="Q34">
            <v>0</v>
          </cell>
          <cell r="R34">
            <v>0</v>
          </cell>
          <cell r="S34">
            <v>0</v>
          </cell>
          <cell r="T34">
            <v>0</v>
          </cell>
          <cell r="U34">
            <v>508415.8</v>
          </cell>
        </row>
        <row r="35">
          <cell r="A35">
            <v>42004</v>
          </cell>
          <cell r="B35">
            <v>0</v>
          </cell>
          <cell r="C35">
            <v>913727.2</v>
          </cell>
          <cell r="D35">
            <v>0</v>
          </cell>
          <cell r="E35">
            <v>0</v>
          </cell>
          <cell r="F35">
            <v>304540</v>
          </cell>
          <cell r="G35">
            <v>0</v>
          </cell>
          <cell r="H35">
            <v>0</v>
          </cell>
          <cell r="I35">
            <v>0</v>
          </cell>
          <cell r="J35">
            <v>0</v>
          </cell>
          <cell r="K35">
            <v>0</v>
          </cell>
          <cell r="L35">
            <v>73606.8</v>
          </cell>
          <cell r="M35">
            <v>0</v>
          </cell>
          <cell r="N35">
            <v>0</v>
          </cell>
          <cell r="O35">
            <v>27164.6</v>
          </cell>
          <cell r="P35">
            <v>0</v>
          </cell>
          <cell r="Q35">
            <v>0</v>
          </cell>
          <cell r="R35">
            <v>0</v>
          </cell>
          <cell r="S35">
            <v>0</v>
          </cell>
          <cell r="T35">
            <v>0</v>
          </cell>
          <cell r="U35">
            <v>508415.8</v>
          </cell>
        </row>
        <row r="36">
          <cell r="A36">
            <v>42369</v>
          </cell>
          <cell r="B36">
            <v>0</v>
          </cell>
          <cell r="C36">
            <v>913727.2</v>
          </cell>
          <cell r="D36">
            <v>0</v>
          </cell>
          <cell r="E36">
            <v>0</v>
          </cell>
          <cell r="F36">
            <v>304540</v>
          </cell>
          <cell r="G36">
            <v>0</v>
          </cell>
          <cell r="H36">
            <v>0</v>
          </cell>
          <cell r="I36">
            <v>0</v>
          </cell>
          <cell r="J36">
            <v>0</v>
          </cell>
          <cell r="K36">
            <v>0</v>
          </cell>
          <cell r="L36">
            <v>73606.8</v>
          </cell>
          <cell r="M36">
            <v>0</v>
          </cell>
          <cell r="N36">
            <v>0</v>
          </cell>
          <cell r="O36">
            <v>27164.6</v>
          </cell>
          <cell r="P36">
            <v>0</v>
          </cell>
          <cell r="Q36">
            <v>0</v>
          </cell>
          <cell r="R36">
            <v>0</v>
          </cell>
          <cell r="S36">
            <v>0</v>
          </cell>
          <cell r="T36">
            <v>0</v>
          </cell>
          <cell r="U36">
            <v>508415.8</v>
          </cell>
        </row>
        <row r="37">
          <cell r="A37">
            <v>42735</v>
          </cell>
          <cell r="B37">
            <v>0</v>
          </cell>
          <cell r="C37">
            <v>913727.2</v>
          </cell>
          <cell r="D37">
            <v>0</v>
          </cell>
          <cell r="E37">
            <v>0</v>
          </cell>
          <cell r="F37">
            <v>304540</v>
          </cell>
          <cell r="G37">
            <v>0</v>
          </cell>
          <cell r="H37">
            <v>0</v>
          </cell>
          <cell r="I37">
            <v>0</v>
          </cell>
          <cell r="J37">
            <v>0</v>
          </cell>
          <cell r="K37">
            <v>0</v>
          </cell>
          <cell r="L37">
            <v>73606.8</v>
          </cell>
          <cell r="M37">
            <v>0</v>
          </cell>
          <cell r="N37">
            <v>0</v>
          </cell>
          <cell r="O37">
            <v>27164.6</v>
          </cell>
          <cell r="P37">
            <v>0</v>
          </cell>
          <cell r="Q37">
            <v>0</v>
          </cell>
          <cell r="R37">
            <v>0</v>
          </cell>
          <cell r="S37">
            <v>0</v>
          </cell>
          <cell r="T37">
            <v>0</v>
          </cell>
          <cell r="U37">
            <v>508415.8</v>
          </cell>
        </row>
        <row r="38">
          <cell r="A38">
            <v>43100</v>
          </cell>
          <cell r="B38">
            <v>0</v>
          </cell>
          <cell r="C38">
            <v>913727.2</v>
          </cell>
          <cell r="D38">
            <v>0</v>
          </cell>
          <cell r="E38">
            <v>0</v>
          </cell>
          <cell r="F38">
            <v>304540</v>
          </cell>
          <cell r="G38">
            <v>0</v>
          </cell>
          <cell r="H38">
            <v>0</v>
          </cell>
          <cell r="I38">
            <v>0</v>
          </cell>
          <cell r="J38">
            <v>0</v>
          </cell>
          <cell r="K38">
            <v>0</v>
          </cell>
          <cell r="L38">
            <v>73606.8</v>
          </cell>
          <cell r="M38">
            <v>0</v>
          </cell>
          <cell r="N38">
            <v>0</v>
          </cell>
          <cell r="O38">
            <v>27164.6</v>
          </cell>
          <cell r="P38">
            <v>0</v>
          </cell>
          <cell r="Q38">
            <v>0</v>
          </cell>
          <cell r="R38">
            <v>0</v>
          </cell>
          <cell r="S38">
            <v>0</v>
          </cell>
          <cell r="T38">
            <v>0</v>
          </cell>
          <cell r="U38">
            <v>508415.8</v>
          </cell>
        </row>
        <row r="39">
          <cell r="A39">
            <v>43465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39447</v>
          </cell>
          <cell r="B47">
            <v>0</v>
          </cell>
          <cell r="C47">
            <v>0</v>
          </cell>
          <cell r="F47">
            <v>0</v>
          </cell>
          <cell r="I47">
            <v>0</v>
          </cell>
          <cell r="L47">
            <v>0</v>
          </cell>
          <cell r="O47">
            <v>0</v>
          </cell>
          <cell r="R47">
            <v>0</v>
          </cell>
          <cell r="U47">
            <v>0</v>
          </cell>
        </row>
        <row r="48">
          <cell r="A48">
            <v>39813</v>
          </cell>
          <cell r="B48">
            <v>0</v>
          </cell>
          <cell r="C48">
            <v>8680408.4000000004</v>
          </cell>
          <cell r="F48">
            <v>2893130</v>
          </cell>
          <cell r="I48">
            <v>0</v>
          </cell>
          <cell r="L48">
            <v>699264.6</v>
          </cell>
          <cell r="O48">
            <v>258063.7</v>
          </cell>
          <cell r="R48">
            <v>0</v>
          </cell>
          <cell r="U48">
            <v>4829950.0999999996</v>
          </cell>
        </row>
        <row r="49">
          <cell r="A49">
            <v>40178</v>
          </cell>
          <cell r="B49">
            <v>0</v>
          </cell>
          <cell r="C49">
            <v>7766681.1999999993</v>
          </cell>
          <cell r="F49">
            <v>2588590</v>
          </cell>
          <cell r="I49">
            <v>0</v>
          </cell>
          <cell r="L49">
            <v>625657.79999999993</v>
          </cell>
          <cell r="O49">
            <v>230899.1</v>
          </cell>
          <cell r="R49">
            <v>0</v>
          </cell>
          <cell r="U49">
            <v>4321534.3</v>
          </cell>
        </row>
        <row r="50">
          <cell r="A50">
            <v>40543</v>
          </cell>
          <cell r="B50">
            <v>0</v>
          </cell>
          <cell r="C50">
            <v>6852954</v>
          </cell>
          <cell r="F50">
            <v>2284050</v>
          </cell>
          <cell r="I50">
            <v>0</v>
          </cell>
          <cell r="L50">
            <v>552050.99999999988</v>
          </cell>
          <cell r="O50">
            <v>203734.5</v>
          </cell>
          <cell r="R50">
            <v>0</v>
          </cell>
          <cell r="U50">
            <v>3813118.5</v>
          </cell>
        </row>
        <row r="51">
          <cell r="A51">
            <v>40908</v>
          </cell>
          <cell r="B51">
            <v>0</v>
          </cell>
          <cell r="C51">
            <v>5939226.7999999998</v>
          </cell>
          <cell r="F51">
            <v>1979510</v>
          </cell>
          <cell r="I51">
            <v>0</v>
          </cell>
          <cell r="L51">
            <v>478444.1999999999</v>
          </cell>
          <cell r="O51">
            <v>176569.9</v>
          </cell>
          <cell r="R51">
            <v>0</v>
          </cell>
          <cell r="U51">
            <v>3304702.7</v>
          </cell>
        </row>
        <row r="52">
          <cell r="A52">
            <v>41274</v>
          </cell>
          <cell r="B52">
            <v>0</v>
          </cell>
          <cell r="C52">
            <v>5025499.5999999996</v>
          </cell>
          <cell r="F52">
            <v>1674970</v>
          </cell>
          <cell r="I52">
            <v>0</v>
          </cell>
          <cell r="L52">
            <v>404837.39999999991</v>
          </cell>
          <cell r="O52">
            <v>149405.29999999999</v>
          </cell>
          <cell r="R52">
            <v>0</v>
          </cell>
          <cell r="U52">
            <v>2796286.9000000004</v>
          </cell>
        </row>
        <row r="53">
          <cell r="A53">
            <v>41639</v>
          </cell>
          <cell r="B53">
            <v>0</v>
          </cell>
          <cell r="C53">
            <v>4111772.4000000004</v>
          </cell>
          <cell r="F53">
            <v>1370430</v>
          </cell>
          <cell r="I53">
            <v>0</v>
          </cell>
          <cell r="L53">
            <v>331230.59999999992</v>
          </cell>
          <cell r="O53">
            <v>122240.69999999998</v>
          </cell>
          <cell r="R53">
            <v>0</v>
          </cell>
          <cell r="U53">
            <v>2287871.1000000006</v>
          </cell>
        </row>
        <row r="54">
          <cell r="A54">
            <v>42004</v>
          </cell>
          <cell r="B54">
            <v>0</v>
          </cell>
          <cell r="C54">
            <v>3198045.2</v>
          </cell>
          <cell r="F54">
            <v>1065890</v>
          </cell>
          <cell r="I54">
            <v>0</v>
          </cell>
          <cell r="L54">
            <v>257623.79999999993</v>
          </cell>
          <cell r="O54">
            <v>95076.099999999977</v>
          </cell>
          <cell r="R54">
            <v>0</v>
          </cell>
          <cell r="U54">
            <v>1779455.3000000005</v>
          </cell>
        </row>
        <row r="55">
          <cell r="A55">
            <v>42369</v>
          </cell>
          <cell r="B55">
            <v>0</v>
          </cell>
          <cell r="C55">
            <v>2284318.0000000005</v>
          </cell>
          <cell r="F55">
            <v>761350</v>
          </cell>
          <cell r="I55">
            <v>0</v>
          </cell>
          <cell r="L55">
            <v>184016.99999999994</v>
          </cell>
          <cell r="O55">
            <v>67911.499999999971</v>
          </cell>
          <cell r="R55">
            <v>0</v>
          </cell>
          <cell r="U55">
            <v>1271039.5000000005</v>
          </cell>
        </row>
        <row r="56">
          <cell r="A56">
            <v>42735</v>
          </cell>
          <cell r="B56">
            <v>0</v>
          </cell>
          <cell r="C56">
            <v>1370590.8000000003</v>
          </cell>
          <cell r="F56">
            <v>456810</v>
          </cell>
          <cell r="I56">
            <v>0</v>
          </cell>
          <cell r="L56">
            <v>110410.19999999994</v>
          </cell>
          <cell r="O56">
            <v>40746.899999999972</v>
          </cell>
          <cell r="R56">
            <v>0</v>
          </cell>
          <cell r="U56">
            <v>762623.70000000042</v>
          </cell>
        </row>
        <row r="57">
          <cell r="A57">
            <v>43100</v>
          </cell>
          <cell r="B57">
            <v>0</v>
          </cell>
          <cell r="C57">
            <v>456863.60000000033</v>
          </cell>
          <cell r="F57">
            <v>152270</v>
          </cell>
          <cell r="I57">
            <v>0</v>
          </cell>
          <cell r="L57">
            <v>36803.399999999936</v>
          </cell>
          <cell r="O57">
            <v>13582.299999999974</v>
          </cell>
          <cell r="R57">
            <v>0</v>
          </cell>
          <cell r="U57">
            <v>254207.90000000043</v>
          </cell>
        </row>
        <row r="58">
          <cell r="A58">
            <v>43465</v>
          </cell>
          <cell r="B58">
            <v>0</v>
          </cell>
          <cell r="C58">
            <v>0</v>
          </cell>
          <cell r="F58">
            <v>0</v>
          </cell>
          <cell r="I58">
            <v>0</v>
          </cell>
          <cell r="L58">
            <v>0</v>
          </cell>
          <cell r="O58">
            <v>0</v>
          </cell>
          <cell r="R58">
            <v>0</v>
          </cell>
          <cell r="U58">
            <v>0</v>
          </cell>
        </row>
      </sheetData>
      <sheetData sheetId="20">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39813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40178</v>
          </cell>
          <cell r="B29">
            <v>0</v>
          </cell>
          <cell r="C29">
            <v>292197</v>
          </cell>
          <cell r="D29">
            <v>0</v>
          </cell>
          <cell r="E29">
            <v>0</v>
          </cell>
          <cell r="F29">
            <v>279959.8</v>
          </cell>
          <cell r="G29">
            <v>0</v>
          </cell>
          <cell r="H29">
            <v>0</v>
          </cell>
          <cell r="I29">
            <v>0</v>
          </cell>
          <cell r="J29">
            <v>0</v>
          </cell>
          <cell r="K29">
            <v>0</v>
          </cell>
          <cell r="L29">
            <v>0</v>
          </cell>
          <cell r="M29">
            <v>0</v>
          </cell>
          <cell r="N29">
            <v>0</v>
          </cell>
          <cell r="O29">
            <v>12237.2</v>
          </cell>
          <cell r="P29">
            <v>0</v>
          </cell>
          <cell r="Q29">
            <v>0</v>
          </cell>
          <cell r="R29">
            <v>0</v>
          </cell>
          <cell r="S29">
            <v>0</v>
          </cell>
          <cell r="T29">
            <v>0</v>
          </cell>
          <cell r="U29">
            <v>0</v>
          </cell>
        </row>
        <row r="30">
          <cell r="A30">
            <v>40543</v>
          </cell>
          <cell r="B30">
            <v>0</v>
          </cell>
          <cell r="C30">
            <v>292197</v>
          </cell>
          <cell r="D30">
            <v>0</v>
          </cell>
          <cell r="E30">
            <v>0</v>
          </cell>
          <cell r="F30">
            <v>279959.8</v>
          </cell>
          <cell r="G30">
            <v>0</v>
          </cell>
          <cell r="H30">
            <v>0</v>
          </cell>
          <cell r="I30">
            <v>0</v>
          </cell>
          <cell r="J30">
            <v>0</v>
          </cell>
          <cell r="K30">
            <v>0</v>
          </cell>
          <cell r="L30">
            <v>0</v>
          </cell>
          <cell r="M30">
            <v>0</v>
          </cell>
          <cell r="N30">
            <v>0</v>
          </cell>
          <cell r="O30">
            <v>12237.2</v>
          </cell>
          <cell r="P30">
            <v>0</v>
          </cell>
          <cell r="Q30">
            <v>0</v>
          </cell>
          <cell r="R30">
            <v>0</v>
          </cell>
          <cell r="S30">
            <v>0</v>
          </cell>
          <cell r="T30">
            <v>0</v>
          </cell>
          <cell r="U30">
            <v>0</v>
          </cell>
        </row>
        <row r="31">
          <cell r="A31">
            <v>40908</v>
          </cell>
          <cell r="B31">
            <v>0</v>
          </cell>
          <cell r="C31">
            <v>292197</v>
          </cell>
          <cell r="D31">
            <v>0</v>
          </cell>
          <cell r="E31">
            <v>0</v>
          </cell>
          <cell r="F31">
            <v>279959.8</v>
          </cell>
          <cell r="G31">
            <v>0</v>
          </cell>
          <cell r="H31">
            <v>0</v>
          </cell>
          <cell r="I31">
            <v>0</v>
          </cell>
          <cell r="J31">
            <v>0</v>
          </cell>
          <cell r="K31">
            <v>0</v>
          </cell>
          <cell r="L31">
            <v>0</v>
          </cell>
          <cell r="M31">
            <v>0</v>
          </cell>
          <cell r="N31">
            <v>0</v>
          </cell>
          <cell r="O31">
            <v>12237.2</v>
          </cell>
          <cell r="P31">
            <v>0</v>
          </cell>
          <cell r="Q31">
            <v>0</v>
          </cell>
          <cell r="R31">
            <v>0</v>
          </cell>
          <cell r="S31">
            <v>0</v>
          </cell>
          <cell r="T31">
            <v>0</v>
          </cell>
          <cell r="U31">
            <v>0</v>
          </cell>
        </row>
        <row r="32">
          <cell r="A32">
            <v>41274</v>
          </cell>
          <cell r="B32">
            <v>0</v>
          </cell>
          <cell r="C32">
            <v>292197</v>
          </cell>
          <cell r="D32">
            <v>0</v>
          </cell>
          <cell r="E32">
            <v>0</v>
          </cell>
          <cell r="F32">
            <v>279959.8</v>
          </cell>
          <cell r="G32">
            <v>0</v>
          </cell>
          <cell r="H32">
            <v>0</v>
          </cell>
          <cell r="I32">
            <v>0</v>
          </cell>
          <cell r="J32">
            <v>0</v>
          </cell>
          <cell r="K32">
            <v>0</v>
          </cell>
          <cell r="L32">
            <v>0</v>
          </cell>
          <cell r="M32">
            <v>0</v>
          </cell>
          <cell r="N32">
            <v>0</v>
          </cell>
          <cell r="O32">
            <v>12237.2</v>
          </cell>
          <cell r="P32">
            <v>0</v>
          </cell>
          <cell r="Q32">
            <v>0</v>
          </cell>
          <cell r="R32">
            <v>0</v>
          </cell>
          <cell r="S32">
            <v>0</v>
          </cell>
          <cell r="T32">
            <v>0</v>
          </cell>
          <cell r="U32">
            <v>0</v>
          </cell>
        </row>
        <row r="33">
          <cell r="A33">
            <v>41639</v>
          </cell>
          <cell r="B33">
            <v>0</v>
          </cell>
          <cell r="C33">
            <v>292197</v>
          </cell>
          <cell r="D33">
            <v>0</v>
          </cell>
          <cell r="E33">
            <v>0</v>
          </cell>
          <cell r="F33">
            <v>279959.8</v>
          </cell>
          <cell r="G33">
            <v>0</v>
          </cell>
          <cell r="H33">
            <v>0</v>
          </cell>
          <cell r="I33">
            <v>0</v>
          </cell>
          <cell r="J33">
            <v>0</v>
          </cell>
          <cell r="K33">
            <v>0</v>
          </cell>
          <cell r="L33">
            <v>0</v>
          </cell>
          <cell r="M33">
            <v>0</v>
          </cell>
          <cell r="N33">
            <v>0</v>
          </cell>
          <cell r="O33">
            <v>12237.2</v>
          </cell>
          <cell r="P33">
            <v>0</v>
          </cell>
          <cell r="Q33">
            <v>0</v>
          </cell>
          <cell r="R33">
            <v>0</v>
          </cell>
          <cell r="S33">
            <v>0</v>
          </cell>
          <cell r="T33">
            <v>0</v>
          </cell>
          <cell r="U33">
            <v>0</v>
          </cell>
        </row>
        <row r="34">
          <cell r="A34">
            <v>42004</v>
          </cell>
          <cell r="B34">
            <v>0</v>
          </cell>
          <cell r="C34">
            <v>292197</v>
          </cell>
          <cell r="D34">
            <v>0</v>
          </cell>
          <cell r="E34">
            <v>0</v>
          </cell>
          <cell r="F34">
            <v>279959.8</v>
          </cell>
          <cell r="G34">
            <v>0</v>
          </cell>
          <cell r="H34">
            <v>0</v>
          </cell>
          <cell r="I34">
            <v>0</v>
          </cell>
          <cell r="J34">
            <v>0</v>
          </cell>
          <cell r="K34">
            <v>0</v>
          </cell>
          <cell r="L34">
            <v>0</v>
          </cell>
          <cell r="M34">
            <v>0</v>
          </cell>
          <cell r="N34">
            <v>0</v>
          </cell>
          <cell r="O34">
            <v>12237.2</v>
          </cell>
          <cell r="P34">
            <v>0</v>
          </cell>
          <cell r="Q34">
            <v>0</v>
          </cell>
          <cell r="R34">
            <v>0</v>
          </cell>
          <cell r="S34">
            <v>0</v>
          </cell>
          <cell r="T34">
            <v>0</v>
          </cell>
          <cell r="U34">
            <v>0</v>
          </cell>
        </row>
        <row r="35">
          <cell r="A35">
            <v>42369</v>
          </cell>
          <cell r="B35">
            <v>0</v>
          </cell>
          <cell r="C35">
            <v>292197</v>
          </cell>
          <cell r="D35">
            <v>0</v>
          </cell>
          <cell r="E35">
            <v>0</v>
          </cell>
          <cell r="F35">
            <v>279959.8</v>
          </cell>
          <cell r="G35">
            <v>0</v>
          </cell>
          <cell r="H35">
            <v>0</v>
          </cell>
          <cell r="I35">
            <v>0</v>
          </cell>
          <cell r="J35">
            <v>0</v>
          </cell>
          <cell r="K35">
            <v>0</v>
          </cell>
          <cell r="L35">
            <v>0</v>
          </cell>
          <cell r="M35">
            <v>0</v>
          </cell>
          <cell r="N35">
            <v>0</v>
          </cell>
          <cell r="O35">
            <v>12237.2</v>
          </cell>
          <cell r="P35">
            <v>0</v>
          </cell>
          <cell r="Q35">
            <v>0</v>
          </cell>
          <cell r="R35">
            <v>0</v>
          </cell>
          <cell r="S35">
            <v>0</v>
          </cell>
          <cell r="T35">
            <v>0</v>
          </cell>
          <cell r="U35">
            <v>0</v>
          </cell>
        </row>
        <row r="36">
          <cell r="A36">
            <v>42735</v>
          </cell>
          <cell r="B36">
            <v>0</v>
          </cell>
          <cell r="C36">
            <v>292197</v>
          </cell>
          <cell r="D36">
            <v>0</v>
          </cell>
          <cell r="E36">
            <v>0</v>
          </cell>
          <cell r="F36">
            <v>279959.8</v>
          </cell>
          <cell r="G36">
            <v>0</v>
          </cell>
          <cell r="H36">
            <v>0</v>
          </cell>
          <cell r="I36">
            <v>0</v>
          </cell>
          <cell r="J36">
            <v>0</v>
          </cell>
          <cell r="K36">
            <v>0</v>
          </cell>
          <cell r="L36">
            <v>0</v>
          </cell>
          <cell r="M36">
            <v>0</v>
          </cell>
          <cell r="N36">
            <v>0</v>
          </cell>
          <cell r="O36">
            <v>12237.2</v>
          </cell>
          <cell r="P36">
            <v>0</v>
          </cell>
          <cell r="Q36">
            <v>0</v>
          </cell>
          <cell r="R36">
            <v>0</v>
          </cell>
          <cell r="S36">
            <v>0</v>
          </cell>
          <cell r="T36">
            <v>0</v>
          </cell>
          <cell r="U36">
            <v>0</v>
          </cell>
        </row>
        <row r="37">
          <cell r="A37">
            <v>43100</v>
          </cell>
          <cell r="B37">
            <v>0</v>
          </cell>
          <cell r="C37">
            <v>292197</v>
          </cell>
          <cell r="D37">
            <v>0</v>
          </cell>
          <cell r="E37">
            <v>0</v>
          </cell>
          <cell r="F37">
            <v>279959.8</v>
          </cell>
          <cell r="G37">
            <v>0</v>
          </cell>
          <cell r="H37">
            <v>0</v>
          </cell>
          <cell r="I37">
            <v>0</v>
          </cell>
          <cell r="J37">
            <v>0</v>
          </cell>
          <cell r="K37">
            <v>0</v>
          </cell>
          <cell r="L37">
            <v>0</v>
          </cell>
          <cell r="M37">
            <v>0</v>
          </cell>
          <cell r="N37">
            <v>0</v>
          </cell>
          <cell r="O37">
            <v>12237.2</v>
          </cell>
          <cell r="P37">
            <v>0</v>
          </cell>
          <cell r="Q37">
            <v>0</v>
          </cell>
          <cell r="R37">
            <v>0</v>
          </cell>
          <cell r="S37">
            <v>0</v>
          </cell>
          <cell r="T37">
            <v>0</v>
          </cell>
          <cell r="U37">
            <v>0</v>
          </cell>
        </row>
        <row r="38">
          <cell r="A38">
            <v>43465</v>
          </cell>
          <cell r="B38">
            <v>0</v>
          </cell>
          <cell r="C38">
            <v>292197</v>
          </cell>
          <cell r="D38">
            <v>0</v>
          </cell>
          <cell r="E38">
            <v>0</v>
          </cell>
          <cell r="F38">
            <v>279959.8</v>
          </cell>
          <cell r="G38">
            <v>0</v>
          </cell>
          <cell r="H38">
            <v>0</v>
          </cell>
          <cell r="I38">
            <v>0</v>
          </cell>
          <cell r="J38">
            <v>0</v>
          </cell>
          <cell r="K38">
            <v>0</v>
          </cell>
          <cell r="L38">
            <v>0</v>
          </cell>
          <cell r="M38">
            <v>0</v>
          </cell>
          <cell r="N38">
            <v>0</v>
          </cell>
          <cell r="O38">
            <v>12237.2</v>
          </cell>
          <cell r="P38">
            <v>0</v>
          </cell>
          <cell r="Q38">
            <v>0</v>
          </cell>
          <cell r="R38">
            <v>0</v>
          </cell>
          <cell r="S38">
            <v>0</v>
          </cell>
          <cell r="T38">
            <v>0</v>
          </cell>
          <cell r="U38">
            <v>0</v>
          </cell>
        </row>
        <row r="39">
          <cell r="A39">
            <v>43830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39813</v>
          </cell>
          <cell r="B47">
            <v>0</v>
          </cell>
          <cell r="C47">
            <v>0</v>
          </cell>
          <cell r="F47">
            <v>0</v>
          </cell>
          <cell r="I47">
            <v>0</v>
          </cell>
          <cell r="L47">
            <v>0</v>
          </cell>
          <cell r="O47">
            <v>0</v>
          </cell>
          <cell r="R47">
            <v>0</v>
          </cell>
          <cell r="U47">
            <v>0</v>
          </cell>
        </row>
        <row r="48">
          <cell r="A48">
            <v>40178</v>
          </cell>
          <cell r="B48">
            <v>0</v>
          </cell>
          <cell r="C48">
            <v>2775871.5</v>
          </cell>
          <cell r="F48">
            <v>2659618.1</v>
          </cell>
          <cell r="I48">
            <v>0</v>
          </cell>
          <cell r="L48">
            <v>0</v>
          </cell>
          <cell r="O48">
            <v>116253.4</v>
          </cell>
          <cell r="R48">
            <v>0</v>
          </cell>
          <cell r="U48">
            <v>0</v>
          </cell>
        </row>
        <row r="49">
          <cell r="A49">
            <v>40543</v>
          </cell>
          <cell r="B49">
            <v>0</v>
          </cell>
          <cell r="C49">
            <v>2483674.5000000005</v>
          </cell>
          <cell r="F49">
            <v>2379658.3000000003</v>
          </cell>
          <cell r="I49">
            <v>0</v>
          </cell>
          <cell r="L49">
            <v>0</v>
          </cell>
          <cell r="O49">
            <v>104016.2</v>
          </cell>
          <cell r="R49">
            <v>0</v>
          </cell>
          <cell r="U49">
            <v>0</v>
          </cell>
        </row>
        <row r="50">
          <cell r="A50">
            <v>40908</v>
          </cell>
          <cell r="B50">
            <v>0</v>
          </cell>
          <cell r="C50">
            <v>2191477.5000000005</v>
          </cell>
          <cell r="F50">
            <v>2099698.5000000005</v>
          </cell>
          <cell r="I50">
            <v>0</v>
          </cell>
          <cell r="L50">
            <v>0</v>
          </cell>
          <cell r="O50">
            <v>91779</v>
          </cell>
          <cell r="R50">
            <v>0</v>
          </cell>
          <cell r="U50">
            <v>0</v>
          </cell>
        </row>
        <row r="51">
          <cell r="A51">
            <v>41274</v>
          </cell>
          <cell r="B51">
            <v>0</v>
          </cell>
          <cell r="C51">
            <v>1899280.5000000005</v>
          </cell>
          <cell r="F51">
            <v>1819738.7000000004</v>
          </cell>
          <cell r="I51">
            <v>0</v>
          </cell>
          <cell r="L51">
            <v>0</v>
          </cell>
          <cell r="O51">
            <v>79541.8</v>
          </cell>
          <cell r="R51">
            <v>0</v>
          </cell>
          <cell r="U51">
            <v>0</v>
          </cell>
        </row>
        <row r="52">
          <cell r="A52">
            <v>41639</v>
          </cell>
          <cell r="B52">
            <v>0</v>
          </cell>
          <cell r="C52">
            <v>1607083.5000000005</v>
          </cell>
          <cell r="F52">
            <v>1539778.9000000004</v>
          </cell>
          <cell r="I52">
            <v>0</v>
          </cell>
          <cell r="L52">
            <v>0</v>
          </cell>
          <cell r="O52">
            <v>67304.600000000006</v>
          </cell>
          <cell r="R52">
            <v>0</v>
          </cell>
          <cell r="U52">
            <v>0</v>
          </cell>
        </row>
        <row r="53">
          <cell r="A53">
            <v>42004</v>
          </cell>
          <cell r="B53">
            <v>0</v>
          </cell>
          <cell r="C53">
            <v>1314886.5000000002</v>
          </cell>
          <cell r="F53">
            <v>1259819.1000000003</v>
          </cell>
          <cell r="I53">
            <v>0</v>
          </cell>
          <cell r="L53">
            <v>0</v>
          </cell>
          <cell r="O53">
            <v>55067.400000000009</v>
          </cell>
          <cell r="R53">
            <v>0</v>
          </cell>
          <cell r="U53">
            <v>0</v>
          </cell>
        </row>
        <row r="54">
          <cell r="A54">
            <v>42369</v>
          </cell>
          <cell r="B54">
            <v>0</v>
          </cell>
          <cell r="C54">
            <v>1022689.5000000002</v>
          </cell>
          <cell r="F54">
            <v>979859.30000000028</v>
          </cell>
          <cell r="I54">
            <v>0</v>
          </cell>
          <cell r="L54">
            <v>0</v>
          </cell>
          <cell r="O54">
            <v>42830.200000000012</v>
          </cell>
          <cell r="R54">
            <v>0</v>
          </cell>
          <cell r="U54">
            <v>0</v>
          </cell>
        </row>
        <row r="55">
          <cell r="A55">
            <v>42735</v>
          </cell>
          <cell r="B55">
            <v>0</v>
          </cell>
          <cell r="C55">
            <v>730492.50000000023</v>
          </cell>
          <cell r="F55">
            <v>699899.50000000023</v>
          </cell>
          <cell r="I55">
            <v>0</v>
          </cell>
          <cell r="L55">
            <v>0</v>
          </cell>
          <cell r="O55">
            <v>30593.000000000011</v>
          </cell>
          <cell r="R55">
            <v>0</v>
          </cell>
          <cell r="U55">
            <v>0</v>
          </cell>
        </row>
        <row r="56">
          <cell r="A56">
            <v>43100</v>
          </cell>
          <cell r="B56">
            <v>0</v>
          </cell>
          <cell r="C56">
            <v>438295.50000000023</v>
          </cell>
          <cell r="F56">
            <v>419939.70000000024</v>
          </cell>
          <cell r="I56">
            <v>0</v>
          </cell>
          <cell r="L56">
            <v>0</v>
          </cell>
          <cell r="O56">
            <v>18355.80000000001</v>
          </cell>
          <cell r="R56">
            <v>0</v>
          </cell>
          <cell r="U56">
            <v>0</v>
          </cell>
        </row>
        <row r="57">
          <cell r="A57">
            <v>43465</v>
          </cell>
          <cell r="B57">
            <v>0</v>
          </cell>
          <cell r="C57">
            <v>146098.50000000026</v>
          </cell>
          <cell r="F57">
            <v>139979.90000000026</v>
          </cell>
          <cell r="I57">
            <v>0</v>
          </cell>
          <cell r="L57">
            <v>0</v>
          </cell>
          <cell r="O57">
            <v>6118.6000000000095</v>
          </cell>
          <cell r="R57">
            <v>0</v>
          </cell>
          <cell r="U57">
            <v>0</v>
          </cell>
        </row>
        <row r="58">
          <cell r="A58">
            <v>43830</v>
          </cell>
          <cell r="B58">
            <v>0</v>
          </cell>
          <cell r="C58">
            <v>0</v>
          </cell>
          <cell r="F58">
            <v>0</v>
          </cell>
          <cell r="I58">
            <v>0</v>
          </cell>
          <cell r="L58">
            <v>0</v>
          </cell>
          <cell r="O58">
            <v>0</v>
          </cell>
          <cell r="R58">
            <v>0</v>
          </cell>
          <cell r="U58">
            <v>0</v>
          </cell>
        </row>
      </sheetData>
      <sheetData sheetId="2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40178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40543</v>
          </cell>
          <cell r="B29">
            <v>0</v>
          </cell>
          <cell r="C29">
            <v>445116.12565089995</v>
          </cell>
          <cell r="D29">
            <v>0</v>
          </cell>
          <cell r="E29">
            <v>0</v>
          </cell>
          <cell r="F29">
            <v>207095.2069621</v>
          </cell>
          <cell r="G29">
            <v>0</v>
          </cell>
          <cell r="H29">
            <v>0</v>
          </cell>
          <cell r="I29">
            <v>0</v>
          </cell>
          <cell r="J29">
            <v>0</v>
          </cell>
          <cell r="K29">
            <v>0</v>
          </cell>
          <cell r="L29">
            <v>13805.867999999999</v>
          </cell>
          <cell r="M29">
            <v>0</v>
          </cell>
          <cell r="N29">
            <v>0</v>
          </cell>
          <cell r="O29">
            <v>224215.05068879999</v>
          </cell>
          <cell r="P29">
            <v>0</v>
          </cell>
          <cell r="Q29">
            <v>0</v>
          </cell>
          <cell r="R29">
            <v>0</v>
          </cell>
          <cell r="S29">
            <v>0</v>
          </cell>
          <cell r="T29">
            <v>0</v>
          </cell>
          <cell r="U29">
            <v>0</v>
          </cell>
        </row>
        <row r="30">
          <cell r="A30">
            <v>40908</v>
          </cell>
          <cell r="B30">
            <v>0</v>
          </cell>
          <cell r="C30">
            <v>445116.12565089995</v>
          </cell>
          <cell r="D30">
            <v>0</v>
          </cell>
          <cell r="E30">
            <v>0</v>
          </cell>
          <cell r="F30">
            <v>207095.2069621</v>
          </cell>
          <cell r="G30">
            <v>0</v>
          </cell>
          <cell r="H30">
            <v>0</v>
          </cell>
          <cell r="I30">
            <v>0</v>
          </cell>
          <cell r="J30">
            <v>0</v>
          </cell>
          <cell r="K30">
            <v>0</v>
          </cell>
          <cell r="L30">
            <v>13805.867999999999</v>
          </cell>
          <cell r="M30">
            <v>0</v>
          </cell>
          <cell r="N30">
            <v>0</v>
          </cell>
          <cell r="O30">
            <v>224215.05068879999</v>
          </cell>
          <cell r="P30">
            <v>0</v>
          </cell>
          <cell r="Q30">
            <v>0</v>
          </cell>
          <cell r="R30">
            <v>0</v>
          </cell>
          <cell r="S30">
            <v>0</v>
          </cell>
          <cell r="T30">
            <v>0</v>
          </cell>
          <cell r="U30">
            <v>0</v>
          </cell>
        </row>
        <row r="31">
          <cell r="A31">
            <v>41274</v>
          </cell>
          <cell r="B31">
            <v>0</v>
          </cell>
          <cell r="C31">
            <v>445116.12565089995</v>
          </cell>
          <cell r="D31">
            <v>0</v>
          </cell>
          <cell r="E31">
            <v>0</v>
          </cell>
          <cell r="F31">
            <v>207095.2069621</v>
          </cell>
          <cell r="G31">
            <v>0</v>
          </cell>
          <cell r="H31">
            <v>0</v>
          </cell>
          <cell r="I31">
            <v>0</v>
          </cell>
          <cell r="J31">
            <v>0</v>
          </cell>
          <cell r="K31">
            <v>0</v>
          </cell>
          <cell r="L31">
            <v>13805.867999999999</v>
          </cell>
          <cell r="M31">
            <v>0</v>
          </cell>
          <cell r="N31">
            <v>0</v>
          </cell>
          <cell r="O31">
            <v>224215.05068879999</v>
          </cell>
          <cell r="P31">
            <v>0</v>
          </cell>
          <cell r="Q31">
            <v>0</v>
          </cell>
          <cell r="R31">
            <v>0</v>
          </cell>
          <cell r="S31">
            <v>0</v>
          </cell>
          <cell r="T31">
            <v>0</v>
          </cell>
          <cell r="U31">
            <v>0</v>
          </cell>
        </row>
        <row r="32">
          <cell r="A32">
            <v>41639</v>
          </cell>
          <cell r="B32">
            <v>0</v>
          </cell>
          <cell r="C32">
            <v>445116.12565089995</v>
          </cell>
          <cell r="D32">
            <v>0</v>
          </cell>
          <cell r="E32">
            <v>0</v>
          </cell>
          <cell r="F32">
            <v>207095.2069621</v>
          </cell>
          <cell r="G32">
            <v>0</v>
          </cell>
          <cell r="H32">
            <v>0</v>
          </cell>
          <cell r="I32">
            <v>0</v>
          </cell>
          <cell r="J32">
            <v>0</v>
          </cell>
          <cell r="K32">
            <v>0</v>
          </cell>
          <cell r="L32">
            <v>13805.867999999999</v>
          </cell>
          <cell r="M32">
            <v>0</v>
          </cell>
          <cell r="N32">
            <v>0</v>
          </cell>
          <cell r="O32">
            <v>224215.05068879999</v>
          </cell>
          <cell r="P32">
            <v>0</v>
          </cell>
          <cell r="Q32">
            <v>0</v>
          </cell>
          <cell r="R32">
            <v>0</v>
          </cell>
          <cell r="S32">
            <v>0</v>
          </cell>
          <cell r="T32">
            <v>0</v>
          </cell>
          <cell r="U32">
            <v>0</v>
          </cell>
        </row>
        <row r="33">
          <cell r="A33">
            <v>42004</v>
          </cell>
          <cell r="B33">
            <v>0</v>
          </cell>
          <cell r="C33">
            <v>445116.12565089995</v>
          </cell>
          <cell r="D33">
            <v>0</v>
          </cell>
          <cell r="E33">
            <v>0</v>
          </cell>
          <cell r="F33">
            <v>207095.2069621</v>
          </cell>
          <cell r="G33">
            <v>0</v>
          </cell>
          <cell r="H33">
            <v>0</v>
          </cell>
          <cell r="I33">
            <v>0</v>
          </cell>
          <cell r="J33">
            <v>0</v>
          </cell>
          <cell r="K33">
            <v>0</v>
          </cell>
          <cell r="L33">
            <v>13805.867999999999</v>
          </cell>
          <cell r="M33">
            <v>0</v>
          </cell>
          <cell r="N33">
            <v>0</v>
          </cell>
          <cell r="O33">
            <v>224215.05068879999</v>
          </cell>
          <cell r="P33">
            <v>0</v>
          </cell>
          <cell r="Q33">
            <v>0</v>
          </cell>
          <cell r="R33">
            <v>0</v>
          </cell>
          <cell r="S33">
            <v>0</v>
          </cell>
          <cell r="T33">
            <v>0</v>
          </cell>
          <cell r="U33">
            <v>0</v>
          </cell>
        </row>
        <row r="34">
          <cell r="A34">
            <v>42369</v>
          </cell>
          <cell r="B34">
            <v>0</v>
          </cell>
          <cell r="C34">
            <v>445116.12565089995</v>
          </cell>
          <cell r="D34">
            <v>0</v>
          </cell>
          <cell r="E34">
            <v>0</v>
          </cell>
          <cell r="F34">
            <v>207095.2069621</v>
          </cell>
          <cell r="G34">
            <v>0</v>
          </cell>
          <cell r="H34">
            <v>0</v>
          </cell>
          <cell r="I34">
            <v>0</v>
          </cell>
          <cell r="J34">
            <v>0</v>
          </cell>
          <cell r="K34">
            <v>0</v>
          </cell>
          <cell r="L34">
            <v>13805.867999999999</v>
          </cell>
          <cell r="M34">
            <v>0</v>
          </cell>
          <cell r="N34">
            <v>0</v>
          </cell>
          <cell r="O34">
            <v>224215.05068879999</v>
          </cell>
          <cell r="P34">
            <v>0</v>
          </cell>
          <cell r="Q34">
            <v>0</v>
          </cell>
          <cell r="R34">
            <v>0</v>
          </cell>
          <cell r="S34">
            <v>0</v>
          </cell>
          <cell r="T34">
            <v>0</v>
          </cell>
          <cell r="U34">
            <v>0</v>
          </cell>
        </row>
        <row r="35">
          <cell r="A35">
            <v>42735</v>
          </cell>
          <cell r="B35">
            <v>0</v>
          </cell>
          <cell r="C35">
            <v>445116.12565089995</v>
          </cell>
          <cell r="D35">
            <v>0</v>
          </cell>
          <cell r="E35">
            <v>0</v>
          </cell>
          <cell r="F35">
            <v>207095.2069621</v>
          </cell>
          <cell r="G35">
            <v>0</v>
          </cell>
          <cell r="H35">
            <v>0</v>
          </cell>
          <cell r="I35">
            <v>0</v>
          </cell>
          <cell r="J35">
            <v>0</v>
          </cell>
          <cell r="K35">
            <v>0</v>
          </cell>
          <cell r="L35">
            <v>13805.867999999999</v>
          </cell>
          <cell r="M35">
            <v>0</v>
          </cell>
          <cell r="N35">
            <v>0</v>
          </cell>
          <cell r="O35">
            <v>224215.05068879999</v>
          </cell>
          <cell r="P35">
            <v>0</v>
          </cell>
          <cell r="Q35">
            <v>0</v>
          </cell>
          <cell r="R35">
            <v>0</v>
          </cell>
          <cell r="S35">
            <v>0</v>
          </cell>
          <cell r="T35">
            <v>0</v>
          </cell>
          <cell r="U35">
            <v>0</v>
          </cell>
        </row>
        <row r="36">
          <cell r="A36">
            <v>43100</v>
          </cell>
          <cell r="B36">
            <v>0</v>
          </cell>
          <cell r="C36">
            <v>445116.12565089995</v>
          </cell>
          <cell r="D36">
            <v>0</v>
          </cell>
          <cell r="E36">
            <v>0</v>
          </cell>
          <cell r="F36">
            <v>207095.2069621</v>
          </cell>
          <cell r="G36">
            <v>0</v>
          </cell>
          <cell r="H36">
            <v>0</v>
          </cell>
          <cell r="I36">
            <v>0</v>
          </cell>
          <cell r="J36">
            <v>0</v>
          </cell>
          <cell r="K36">
            <v>0</v>
          </cell>
          <cell r="L36">
            <v>13805.867999999999</v>
          </cell>
          <cell r="M36">
            <v>0</v>
          </cell>
          <cell r="N36">
            <v>0</v>
          </cell>
          <cell r="O36">
            <v>224215.05068879999</v>
          </cell>
          <cell r="P36">
            <v>0</v>
          </cell>
          <cell r="Q36">
            <v>0</v>
          </cell>
          <cell r="R36">
            <v>0</v>
          </cell>
          <cell r="S36">
            <v>0</v>
          </cell>
          <cell r="T36">
            <v>0</v>
          </cell>
          <cell r="U36">
            <v>0</v>
          </cell>
        </row>
        <row r="37">
          <cell r="A37">
            <v>43465</v>
          </cell>
          <cell r="B37">
            <v>0</v>
          </cell>
          <cell r="C37">
            <v>445116.12565089995</v>
          </cell>
          <cell r="D37">
            <v>0</v>
          </cell>
          <cell r="E37">
            <v>0</v>
          </cell>
          <cell r="F37">
            <v>207095.2069621</v>
          </cell>
          <cell r="G37">
            <v>0</v>
          </cell>
          <cell r="H37">
            <v>0</v>
          </cell>
          <cell r="I37">
            <v>0</v>
          </cell>
          <cell r="J37">
            <v>0</v>
          </cell>
          <cell r="K37">
            <v>0</v>
          </cell>
          <cell r="L37">
            <v>13805.867999999999</v>
          </cell>
          <cell r="M37">
            <v>0</v>
          </cell>
          <cell r="N37">
            <v>0</v>
          </cell>
          <cell r="O37">
            <v>224215.05068879999</v>
          </cell>
          <cell r="P37">
            <v>0</v>
          </cell>
          <cell r="Q37">
            <v>0</v>
          </cell>
          <cell r="R37">
            <v>0</v>
          </cell>
          <cell r="S37">
            <v>0</v>
          </cell>
          <cell r="T37">
            <v>0</v>
          </cell>
          <cell r="U37">
            <v>0</v>
          </cell>
        </row>
        <row r="38">
          <cell r="A38">
            <v>43830</v>
          </cell>
          <cell r="B38">
            <v>0</v>
          </cell>
          <cell r="C38">
            <v>445116.12565089995</v>
          </cell>
          <cell r="D38">
            <v>0</v>
          </cell>
          <cell r="E38">
            <v>0</v>
          </cell>
          <cell r="F38">
            <v>207095.2069621</v>
          </cell>
          <cell r="G38">
            <v>0</v>
          </cell>
          <cell r="H38">
            <v>0</v>
          </cell>
          <cell r="I38">
            <v>0</v>
          </cell>
          <cell r="J38">
            <v>0</v>
          </cell>
          <cell r="K38">
            <v>0</v>
          </cell>
          <cell r="L38">
            <v>13805.867999999999</v>
          </cell>
          <cell r="M38">
            <v>0</v>
          </cell>
          <cell r="N38">
            <v>0</v>
          </cell>
          <cell r="O38">
            <v>224215.05068879999</v>
          </cell>
          <cell r="P38">
            <v>0</v>
          </cell>
          <cell r="Q38">
            <v>0</v>
          </cell>
          <cell r="R38">
            <v>0</v>
          </cell>
          <cell r="S38">
            <v>0</v>
          </cell>
          <cell r="T38">
            <v>0</v>
          </cell>
          <cell r="U38">
            <v>0</v>
          </cell>
        </row>
        <row r="39">
          <cell r="A39">
            <v>44196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40178</v>
          </cell>
          <cell r="B47">
            <v>0</v>
          </cell>
          <cell r="C47">
            <v>0</v>
          </cell>
          <cell r="F47">
            <v>0</v>
          </cell>
          <cell r="I47">
            <v>0</v>
          </cell>
          <cell r="L47">
            <v>0</v>
          </cell>
          <cell r="O47">
            <v>0</v>
          </cell>
          <cell r="R47">
            <v>0</v>
          </cell>
          <cell r="U47">
            <v>0</v>
          </cell>
        </row>
        <row r="48">
          <cell r="A48">
            <v>40543</v>
          </cell>
          <cell r="B48">
            <v>0</v>
          </cell>
          <cell r="C48">
            <v>4228603.1936835498</v>
          </cell>
          <cell r="F48">
            <v>1967404.4661399499</v>
          </cell>
          <cell r="I48">
            <v>0</v>
          </cell>
          <cell r="L48">
            <v>131155.74599999998</v>
          </cell>
          <cell r="O48">
            <v>2130042.9815435996</v>
          </cell>
          <cell r="R48">
            <v>0</v>
          </cell>
          <cell r="U48">
            <v>0</v>
          </cell>
        </row>
        <row r="49">
          <cell r="A49">
            <v>40908</v>
          </cell>
          <cell r="B49">
            <v>0</v>
          </cell>
          <cell r="C49">
            <v>3783487.0680326493</v>
          </cell>
          <cell r="F49">
            <v>1760309.2591778499</v>
          </cell>
          <cell r="I49">
            <v>0</v>
          </cell>
          <cell r="L49">
            <v>117349.87799999998</v>
          </cell>
          <cell r="O49">
            <v>1905827.9308547997</v>
          </cell>
          <cell r="R49">
            <v>0</v>
          </cell>
          <cell r="U49">
            <v>0</v>
          </cell>
        </row>
        <row r="50">
          <cell r="A50">
            <v>41274</v>
          </cell>
          <cell r="B50">
            <v>0</v>
          </cell>
          <cell r="C50">
            <v>3338370.9423817499</v>
          </cell>
          <cell r="F50">
            <v>1553214.0522157499</v>
          </cell>
          <cell r="I50">
            <v>0</v>
          </cell>
          <cell r="L50">
            <v>103544.00999999998</v>
          </cell>
          <cell r="O50">
            <v>1681612.8801659998</v>
          </cell>
          <cell r="R50">
            <v>0</v>
          </cell>
          <cell r="U50">
            <v>0</v>
          </cell>
        </row>
        <row r="51">
          <cell r="A51">
            <v>41639</v>
          </cell>
          <cell r="B51">
            <v>0</v>
          </cell>
          <cell r="C51">
            <v>2893254.8167308494</v>
          </cell>
          <cell r="F51">
            <v>1346118.8452536499</v>
          </cell>
          <cell r="I51">
            <v>0</v>
          </cell>
          <cell r="L51">
            <v>89738.141999999978</v>
          </cell>
          <cell r="O51">
            <v>1457397.8294771998</v>
          </cell>
          <cell r="R51">
            <v>0</v>
          </cell>
          <cell r="U51">
            <v>0</v>
          </cell>
        </row>
        <row r="52">
          <cell r="A52">
            <v>42004</v>
          </cell>
          <cell r="B52">
            <v>0</v>
          </cell>
          <cell r="C52">
            <v>2448138.69107995</v>
          </cell>
          <cell r="F52">
            <v>1139023.6382915499</v>
          </cell>
          <cell r="I52">
            <v>0</v>
          </cell>
          <cell r="L52">
            <v>75932.273999999976</v>
          </cell>
          <cell r="O52">
            <v>1233182.7787883999</v>
          </cell>
          <cell r="R52">
            <v>0</v>
          </cell>
          <cell r="U52">
            <v>0</v>
          </cell>
        </row>
        <row r="53">
          <cell r="A53">
            <v>42369</v>
          </cell>
          <cell r="B53">
            <v>0</v>
          </cell>
          <cell r="C53">
            <v>2003022.5654290498</v>
          </cell>
          <cell r="F53">
            <v>931928.43132944987</v>
          </cell>
          <cell r="I53">
            <v>0</v>
          </cell>
          <cell r="L53">
            <v>62126.405999999974</v>
          </cell>
          <cell r="O53">
            <v>1008967.7280995999</v>
          </cell>
          <cell r="R53">
            <v>0</v>
          </cell>
          <cell r="U53">
            <v>0</v>
          </cell>
        </row>
        <row r="54">
          <cell r="A54">
            <v>42735</v>
          </cell>
          <cell r="B54">
            <v>0</v>
          </cell>
          <cell r="C54">
            <v>1557906.4397781498</v>
          </cell>
          <cell r="F54">
            <v>724833.22436734987</v>
          </cell>
          <cell r="I54">
            <v>0</v>
          </cell>
          <cell r="L54">
            <v>48320.537999999971</v>
          </cell>
          <cell r="O54">
            <v>784752.67741080001</v>
          </cell>
          <cell r="R54">
            <v>0</v>
          </cell>
          <cell r="U54">
            <v>0</v>
          </cell>
        </row>
        <row r="55">
          <cell r="A55">
            <v>43100</v>
          </cell>
          <cell r="B55">
            <v>0</v>
          </cell>
          <cell r="C55">
            <v>1112790.3141272499</v>
          </cell>
          <cell r="F55">
            <v>517738.01740524988</v>
          </cell>
          <cell r="I55">
            <v>0</v>
          </cell>
          <cell r="L55">
            <v>34514.669999999969</v>
          </cell>
          <cell r="O55">
            <v>560537.62672200007</v>
          </cell>
          <cell r="R55">
            <v>0</v>
          </cell>
          <cell r="U55">
            <v>0</v>
          </cell>
        </row>
        <row r="56">
          <cell r="A56">
            <v>43465</v>
          </cell>
          <cell r="B56">
            <v>0</v>
          </cell>
          <cell r="C56">
            <v>667674.18847634993</v>
          </cell>
          <cell r="F56">
            <v>310642.81044314988</v>
          </cell>
          <cell r="I56">
            <v>0</v>
          </cell>
          <cell r="L56">
            <v>20708.801999999971</v>
          </cell>
          <cell r="O56">
            <v>336322.57603320008</v>
          </cell>
          <cell r="R56">
            <v>0</v>
          </cell>
          <cell r="U56">
            <v>0</v>
          </cell>
        </row>
        <row r="57">
          <cell r="A57">
            <v>43830</v>
          </cell>
          <cell r="B57">
            <v>0</v>
          </cell>
          <cell r="C57">
            <v>222558.06282544995</v>
          </cell>
          <cell r="F57">
            <v>103547.60348104988</v>
          </cell>
          <cell r="I57">
            <v>0</v>
          </cell>
          <cell r="L57">
            <v>6902.933999999972</v>
          </cell>
          <cell r="O57">
            <v>112107.52534440008</v>
          </cell>
          <cell r="R57">
            <v>0</v>
          </cell>
          <cell r="U57">
            <v>0</v>
          </cell>
        </row>
        <row r="58">
          <cell r="A58">
            <v>44196</v>
          </cell>
          <cell r="B58">
            <v>0</v>
          </cell>
          <cell r="C58">
            <v>0</v>
          </cell>
          <cell r="F58">
            <v>0</v>
          </cell>
          <cell r="I58">
            <v>0</v>
          </cell>
          <cell r="L58">
            <v>0</v>
          </cell>
          <cell r="O58">
            <v>0</v>
          </cell>
          <cell r="R58">
            <v>0</v>
          </cell>
          <cell r="U58">
            <v>0</v>
          </cell>
        </row>
      </sheetData>
      <sheetData sheetId="22">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40543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40908</v>
          </cell>
          <cell r="B29">
            <v>0</v>
          </cell>
          <cell r="C29">
            <v>84125.6</v>
          </cell>
          <cell r="D29">
            <v>0</v>
          </cell>
          <cell r="E29">
            <v>0</v>
          </cell>
          <cell r="F29">
            <v>0</v>
          </cell>
          <cell r="G29">
            <v>0</v>
          </cell>
          <cell r="H29">
            <v>0</v>
          </cell>
          <cell r="I29">
            <v>0</v>
          </cell>
          <cell r="J29">
            <v>0</v>
          </cell>
          <cell r="K29">
            <v>0</v>
          </cell>
          <cell r="L29">
            <v>0</v>
          </cell>
          <cell r="M29">
            <v>0</v>
          </cell>
          <cell r="N29">
            <v>0</v>
          </cell>
          <cell r="O29">
            <v>84125.6</v>
          </cell>
          <cell r="P29">
            <v>0</v>
          </cell>
          <cell r="Q29">
            <v>0</v>
          </cell>
          <cell r="R29">
            <v>0</v>
          </cell>
          <cell r="S29">
            <v>0</v>
          </cell>
          <cell r="T29">
            <v>0</v>
          </cell>
          <cell r="U29">
            <v>0</v>
          </cell>
        </row>
        <row r="30">
          <cell r="A30">
            <v>41274</v>
          </cell>
          <cell r="B30">
            <v>0</v>
          </cell>
          <cell r="C30">
            <v>84125.6</v>
          </cell>
          <cell r="D30">
            <v>0</v>
          </cell>
          <cell r="E30">
            <v>0</v>
          </cell>
          <cell r="F30">
            <v>0</v>
          </cell>
          <cell r="G30">
            <v>0</v>
          </cell>
          <cell r="H30">
            <v>0</v>
          </cell>
          <cell r="I30">
            <v>0</v>
          </cell>
          <cell r="J30">
            <v>0</v>
          </cell>
          <cell r="K30">
            <v>0</v>
          </cell>
          <cell r="L30">
            <v>0</v>
          </cell>
          <cell r="M30">
            <v>0</v>
          </cell>
          <cell r="N30">
            <v>0</v>
          </cell>
          <cell r="O30">
            <v>84125.6</v>
          </cell>
          <cell r="P30">
            <v>0</v>
          </cell>
          <cell r="Q30">
            <v>0</v>
          </cell>
          <cell r="R30">
            <v>0</v>
          </cell>
          <cell r="S30">
            <v>0</v>
          </cell>
          <cell r="T30">
            <v>0</v>
          </cell>
          <cell r="U30">
            <v>0</v>
          </cell>
        </row>
        <row r="31">
          <cell r="A31">
            <v>41639</v>
          </cell>
          <cell r="B31">
            <v>0</v>
          </cell>
          <cell r="C31">
            <v>84125.6</v>
          </cell>
          <cell r="D31">
            <v>0</v>
          </cell>
          <cell r="E31">
            <v>0</v>
          </cell>
          <cell r="F31">
            <v>0</v>
          </cell>
          <cell r="G31">
            <v>0</v>
          </cell>
          <cell r="H31">
            <v>0</v>
          </cell>
          <cell r="I31">
            <v>0</v>
          </cell>
          <cell r="J31">
            <v>0</v>
          </cell>
          <cell r="K31">
            <v>0</v>
          </cell>
          <cell r="L31">
            <v>0</v>
          </cell>
          <cell r="M31">
            <v>0</v>
          </cell>
          <cell r="N31">
            <v>0</v>
          </cell>
          <cell r="O31">
            <v>84125.6</v>
          </cell>
          <cell r="P31">
            <v>0</v>
          </cell>
          <cell r="Q31">
            <v>0</v>
          </cell>
          <cell r="R31">
            <v>0</v>
          </cell>
          <cell r="S31">
            <v>0</v>
          </cell>
          <cell r="T31">
            <v>0</v>
          </cell>
          <cell r="U31">
            <v>0</v>
          </cell>
        </row>
        <row r="32">
          <cell r="A32">
            <v>42004</v>
          </cell>
          <cell r="B32">
            <v>0</v>
          </cell>
          <cell r="C32">
            <v>84125.6</v>
          </cell>
          <cell r="D32">
            <v>0</v>
          </cell>
          <cell r="E32">
            <v>0</v>
          </cell>
          <cell r="F32">
            <v>0</v>
          </cell>
          <cell r="G32">
            <v>0</v>
          </cell>
          <cell r="H32">
            <v>0</v>
          </cell>
          <cell r="I32">
            <v>0</v>
          </cell>
          <cell r="J32">
            <v>0</v>
          </cell>
          <cell r="K32">
            <v>0</v>
          </cell>
          <cell r="L32">
            <v>0</v>
          </cell>
          <cell r="M32">
            <v>0</v>
          </cell>
          <cell r="N32">
            <v>0</v>
          </cell>
          <cell r="O32">
            <v>84125.6</v>
          </cell>
          <cell r="P32">
            <v>0</v>
          </cell>
          <cell r="Q32">
            <v>0</v>
          </cell>
          <cell r="R32">
            <v>0</v>
          </cell>
          <cell r="S32">
            <v>0</v>
          </cell>
          <cell r="T32">
            <v>0</v>
          </cell>
          <cell r="U32">
            <v>0</v>
          </cell>
        </row>
        <row r="33">
          <cell r="A33">
            <v>42369</v>
          </cell>
          <cell r="B33">
            <v>0</v>
          </cell>
          <cell r="C33">
            <v>84125.6</v>
          </cell>
          <cell r="D33">
            <v>0</v>
          </cell>
          <cell r="E33">
            <v>0</v>
          </cell>
          <cell r="F33">
            <v>0</v>
          </cell>
          <cell r="G33">
            <v>0</v>
          </cell>
          <cell r="H33">
            <v>0</v>
          </cell>
          <cell r="I33">
            <v>0</v>
          </cell>
          <cell r="J33">
            <v>0</v>
          </cell>
          <cell r="K33">
            <v>0</v>
          </cell>
          <cell r="L33">
            <v>0</v>
          </cell>
          <cell r="M33">
            <v>0</v>
          </cell>
          <cell r="N33">
            <v>0</v>
          </cell>
          <cell r="O33">
            <v>84125.6</v>
          </cell>
          <cell r="P33">
            <v>0</v>
          </cell>
          <cell r="Q33">
            <v>0</v>
          </cell>
          <cell r="R33">
            <v>0</v>
          </cell>
          <cell r="S33">
            <v>0</v>
          </cell>
          <cell r="T33">
            <v>0</v>
          </cell>
          <cell r="U33">
            <v>0</v>
          </cell>
        </row>
        <row r="34">
          <cell r="A34">
            <v>42735</v>
          </cell>
          <cell r="B34">
            <v>0</v>
          </cell>
          <cell r="C34">
            <v>84125.6</v>
          </cell>
          <cell r="D34">
            <v>0</v>
          </cell>
          <cell r="E34">
            <v>0</v>
          </cell>
          <cell r="F34">
            <v>0</v>
          </cell>
          <cell r="G34">
            <v>0</v>
          </cell>
          <cell r="H34">
            <v>0</v>
          </cell>
          <cell r="I34">
            <v>0</v>
          </cell>
          <cell r="J34">
            <v>0</v>
          </cell>
          <cell r="K34">
            <v>0</v>
          </cell>
          <cell r="L34">
            <v>0</v>
          </cell>
          <cell r="M34">
            <v>0</v>
          </cell>
          <cell r="N34">
            <v>0</v>
          </cell>
          <cell r="O34">
            <v>84125.6</v>
          </cell>
          <cell r="P34">
            <v>0</v>
          </cell>
          <cell r="Q34">
            <v>0</v>
          </cell>
          <cell r="R34">
            <v>0</v>
          </cell>
          <cell r="S34">
            <v>0</v>
          </cell>
          <cell r="T34">
            <v>0</v>
          </cell>
          <cell r="U34">
            <v>0</v>
          </cell>
        </row>
        <row r="35">
          <cell r="A35">
            <v>43100</v>
          </cell>
          <cell r="B35">
            <v>0</v>
          </cell>
          <cell r="C35">
            <v>84125.6</v>
          </cell>
          <cell r="D35">
            <v>0</v>
          </cell>
          <cell r="E35">
            <v>0</v>
          </cell>
          <cell r="F35">
            <v>0</v>
          </cell>
          <cell r="G35">
            <v>0</v>
          </cell>
          <cell r="H35">
            <v>0</v>
          </cell>
          <cell r="I35">
            <v>0</v>
          </cell>
          <cell r="J35">
            <v>0</v>
          </cell>
          <cell r="K35">
            <v>0</v>
          </cell>
          <cell r="L35">
            <v>0</v>
          </cell>
          <cell r="M35">
            <v>0</v>
          </cell>
          <cell r="N35">
            <v>0</v>
          </cell>
          <cell r="O35">
            <v>84125.6</v>
          </cell>
          <cell r="P35">
            <v>0</v>
          </cell>
          <cell r="Q35">
            <v>0</v>
          </cell>
          <cell r="R35">
            <v>0</v>
          </cell>
          <cell r="S35">
            <v>0</v>
          </cell>
          <cell r="T35">
            <v>0</v>
          </cell>
          <cell r="U35">
            <v>0</v>
          </cell>
        </row>
        <row r="36">
          <cell r="A36">
            <v>43465</v>
          </cell>
          <cell r="B36">
            <v>0</v>
          </cell>
          <cell r="C36">
            <v>84125.6</v>
          </cell>
          <cell r="D36">
            <v>0</v>
          </cell>
          <cell r="E36">
            <v>0</v>
          </cell>
          <cell r="F36">
            <v>0</v>
          </cell>
          <cell r="G36">
            <v>0</v>
          </cell>
          <cell r="H36">
            <v>0</v>
          </cell>
          <cell r="I36">
            <v>0</v>
          </cell>
          <cell r="J36">
            <v>0</v>
          </cell>
          <cell r="K36">
            <v>0</v>
          </cell>
          <cell r="L36">
            <v>0</v>
          </cell>
          <cell r="M36">
            <v>0</v>
          </cell>
          <cell r="N36">
            <v>0</v>
          </cell>
          <cell r="O36">
            <v>84125.6</v>
          </cell>
          <cell r="P36">
            <v>0</v>
          </cell>
          <cell r="Q36">
            <v>0</v>
          </cell>
          <cell r="R36">
            <v>0</v>
          </cell>
          <cell r="S36">
            <v>0</v>
          </cell>
          <cell r="T36">
            <v>0</v>
          </cell>
          <cell r="U36">
            <v>0</v>
          </cell>
        </row>
        <row r="37">
          <cell r="A37">
            <v>43830</v>
          </cell>
          <cell r="B37">
            <v>0</v>
          </cell>
          <cell r="C37">
            <v>84125.6</v>
          </cell>
          <cell r="D37">
            <v>0</v>
          </cell>
          <cell r="E37">
            <v>0</v>
          </cell>
          <cell r="F37">
            <v>0</v>
          </cell>
          <cell r="G37">
            <v>0</v>
          </cell>
          <cell r="H37">
            <v>0</v>
          </cell>
          <cell r="I37">
            <v>0</v>
          </cell>
          <cell r="J37">
            <v>0</v>
          </cell>
          <cell r="K37">
            <v>0</v>
          </cell>
          <cell r="L37">
            <v>0</v>
          </cell>
          <cell r="M37">
            <v>0</v>
          </cell>
          <cell r="N37">
            <v>0</v>
          </cell>
          <cell r="O37">
            <v>84125.6</v>
          </cell>
          <cell r="P37">
            <v>0</v>
          </cell>
          <cell r="Q37">
            <v>0</v>
          </cell>
          <cell r="R37">
            <v>0</v>
          </cell>
          <cell r="S37">
            <v>0</v>
          </cell>
          <cell r="T37">
            <v>0</v>
          </cell>
          <cell r="U37">
            <v>0</v>
          </cell>
        </row>
        <row r="38">
          <cell r="A38">
            <v>44196</v>
          </cell>
          <cell r="B38">
            <v>0</v>
          </cell>
          <cell r="C38">
            <v>84125.6</v>
          </cell>
          <cell r="D38">
            <v>0</v>
          </cell>
          <cell r="E38">
            <v>0</v>
          </cell>
          <cell r="F38">
            <v>0</v>
          </cell>
          <cell r="G38">
            <v>0</v>
          </cell>
          <cell r="H38">
            <v>0</v>
          </cell>
          <cell r="I38">
            <v>0</v>
          </cell>
          <cell r="J38">
            <v>0</v>
          </cell>
          <cell r="K38">
            <v>0</v>
          </cell>
          <cell r="L38">
            <v>0</v>
          </cell>
          <cell r="M38">
            <v>0</v>
          </cell>
          <cell r="N38">
            <v>0</v>
          </cell>
          <cell r="O38">
            <v>84125.6</v>
          </cell>
          <cell r="P38">
            <v>0</v>
          </cell>
          <cell r="Q38">
            <v>0</v>
          </cell>
          <cell r="R38">
            <v>0</v>
          </cell>
          <cell r="S38">
            <v>0</v>
          </cell>
          <cell r="T38">
            <v>0</v>
          </cell>
          <cell r="U38">
            <v>0</v>
          </cell>
        </row>
        <row r="39">
          <cell r="A39">
            <v>44561</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40543</v>
          </cell>
          <cell r="B47">
            <v>0</v>
          </cell>
          <cell r="C47">
            <v>0</v>
          </cell>
          <cell r="F47">
            <v>0</v>
          </cell>
          <cell r="I47">
            <v>0</v>
          </cell>
          <cell r="L47">
            <v>0</v>
          </cell>
          <cell r="O47">
            <v>0</v>
          </cell>
          <cell r="R47">
            <v>0</v>
          </cell>
          <cell r="U47">
            <v>0</v>
          </cell>
        </row>
        <row r="48">
          <cell r="A48">
            <v>40908</v>
          </cell>
          <cell r="B48">
            <v>0</v>
          </cell>
          <cell r="C48">
            <v>799193.2</v>
          </cell>
          <cell r="F48">
            <v>0</v>
          </cell>
          <cell r="I48">
            <v>0</v>
          </cell>
          <cell r="L48">
            <v>0</v>
          </cell>
          <cell r="O48">
            <v>799193.2</v>
          </cell>
          <cell r="R48">
            <v>0</v>
          </cell>
          <cell r="U48">
            <v>0</v>
          </cell>
        </row>
        <row r="49">
          <cell r="A49">
            <v>41274</v>
          </cell>
          <cell r="B49">
            <v>0</v>
          </cell>
          <cell r="C49">
            <v>715067.6</v>
          </cell>
          <cell r="F49">
            <v>0</v>
          </cell>
          <cell r="I49">
            <v>0</v>
          </cell>
          <cell r="L49">
            <v>0</v>
          </cell>
          <cell r="O49">
            <v>715067.6</v>
          </cell>
          <cell r="R49">
            <v>0</v>
          </cell>
          <cell r="U49">
            <v>0</v>
          </cell>
        </row>
        <row r="50">
          <cell r="A50">
            <v>41639</v>
          </cell>
          <cell r="B50">
            <v>0</v>
          </cell>
          <cell r="C50">
            <v>630942</v>
          </cell>
          <cell r="F50">
            <v>0</v>
          </cell>
          <cell r="I50">
            <v>0</v>
          </cell>
          <cell r="L50">
            <v>0</v>
          </cell>
          <cell r="O50">
            <v>630942</v>
          </cell>
          <cell r="R50">
            <v>0</v>
          </cell>
          <cell r="U50">
            <v>0</v>
          </cell>
        </row>
        <row r="51">
          <cell r="A51">
            <v>42004</v>
          </cell>
          <cell r="B51">
            <v>0</v>
          </cell>
          <cell r="C51">
            <v>546816.4</v>
          </cell>
          <cell r="F51">
            <v>0</v>
          </cell>
          <cell r="I51">
            <v>0</v>
          </cell>
          <cell r="L51">
            <v>0</v>
          </cell>
          <cell r="O51">
            <v>546816.4</v>
          </cell>
          <cell r="R51">
            <v>0</v>
          </cell>
          <cell r="U51">
            <v>0</v>
          </cell>
        </row>
        <row r="52">
          <cell r="A52">
            <v>42369</v>
          </cell>
          <cell r="B52">
            <v>0</v>
          </cell>
          <cell r="C52">
            <v>462690.80000000005</v>
          </cell>
          <cell r="F52">
            <v>0</v>
          </cell>
          <cell r="I52">
            <v>0</v>
          </cell>
          <cell r="L52">
            <v>0</v>
          </cell>
          <cell r="O52">
            <v>462690.80000000005</v>
          </cell>
          <cell r="R52">
            <v>0</v>
          </cell>
          <cell r="U52">
            <v>0</v>
          </cell>
        </row>
        <row r="53">
          <cell r="A53">
            <v>42735</v>
          </cell>
          <cell r="B53">
            <v>0</v>
          </cell>
          <cell r="C53">
            <v>378565.20000000007</v>
          </cell>
          <cell r="F53">
            <v>0</v>
          </cell>
          <cell r="I53">
            <v>0</v>
          </cell>
          <cell r="L53">
            <v>0</v>
          </cell>
          <cell r="O53">
            <v>378565.20000000007</v>
          </cell>
          <cell r="R53">
            <v>0</v>
          </cell>
          <cell r="U53">
            <v>0</v>
          </cell>
        </row>
        <row r="54">
          <cell r="A54">
            <v>43100</v>
          </cell>
          <cell r="B54">
            <v>0</v>
          </cell>
          <cell r="C54">
            <v>294439.60000000009</v>
          </cell>
          <cell r="F54">
            <v>0</v>
          </cell>
          <cell r="I54">
            <v>0</v>
          </cell>
          <cell r="L54">
            <v>0</v>
          </cell>
          <cell r="O54">
            <v>294439.60000000009</v>
          </cell>
          <cell r="R54">
            <v>0</v>
          </cell>
          <cell r="U54">
            <v>0</v>
          </cell>
        </row>
        <row r="55">
          <cell r="A55">
            <v>43465</v>
          </cell>
          <cell r="B55">
            <v>0</v>
          </cell>
          <cell r="C55">
            <v>210314.00000000009</v>
          </cell>
          <cell r="F55">
            <v>0</v>
          </cell>
          <cell r="I55">
            <v>0</v>
          </cell>
          <cell r="L55">
            <v>0</v>
          </cell>
          <cell r="O55">
            <v>210314.00000000009</v>
          </cell>
          <cell r="R55">
            <v>0</v>
          </cell>
          <cell r="U55">
            <v>0</v>
          </cell>
        </row>
        <row r="56">
          <cell r="A56">
            <v>43830</v>
          </cell>
          <cell r="B56">
            <v>0</v>
          </cell>
          <cell r="C56">
            <v>126188.40000000008</v>
          </cell>
          <cell r="F56">
            <v>0</v>
          </cell>
          <cell r="I56">
            <v>0</v>
          </cell>
          <cell r="L56">
            <v>0</v>
          </cell>
          <cell r="O56">
            <v>126188.40000000008</v>
          </cell>
          <cell r="R56">
            <v>0</v>
          </cell>
          <cell r="U56">
            <v>0</v>
          </cell>
        </row>
        <row r="57">
          <cell r="A57">
            <v>44196</v>
          </cell>
          <cell r="B57">
            <v>0</v>
          </cell>
          <cell r="C57">
            <v>42062.800000000076</v>
          </cell>
          <cell r="F57">
            <v>0</v>
          </cell>
          <cell r="I57">
            <v>0</v>
          </cell>
          <cell r="L57">
            <v>0</v>
          </cell>
          <cell r="O57">
            <v>42062.800000000076</v>
          </cell>
          <cell r="R57">
            <v>0</v>
          </cell>
          <cell r="U57">
            <v>0</v>
          </cell>
        </row>
        <row r="58">
          <cell r="A58">
            <v>44561</v>
          </cell>
          <cell r="B58">
            <v>0</v>
          </cell>
          <cell r="C58">
            <v>0</v>
          </cell>
          <cell r="F58">
            <v>0</v>
          </cell>
          <cell r="I58">
            <v>0</v>
          </cell>
          <cell r="L58">
            <v>0</v>
          </cell>
          <cell r="O58">
            <v>0</v>
          </cell>
          <cell r="R58">
            <v>0</v>
          </cell>
          <cell r="U58">
            <v>0</v>
          </cell>
        </row>
      </sheetData>
      <sheetData sheetId="23">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40908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41274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41639</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42004</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42369</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42735</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v>43100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43465</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43830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44196</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44561</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A39">
            <v>44926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sheetData>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A"/>
      <sheetName val="Appendix B"/>
      <sheetName val="Summary of Rates"/>
      <sheetName val="ATT 1 - ADIT"/>
      <sheetName val="ATT 1a - ADIT"/>
      <sheetName val="ATT 2 - Other Taxes"/>
      <sheetName val="ATT 3 - Revenue Credits"/>
      <sheetName val="ATT 4 - 100 Basis Point ROE"/>
      <sheetName val="ATT 5 - Cost Support"/>
      <sheetName val="ATT 6 - Est &amp; Reconcile WS"/>
      <sheetName val="Att 7 - Trans Enhance Charge"/>
      <sheetName val="ATT 8 - Depreciation Rates"/>
      <sheetName val="ATT 9a - Load Divisor"/>
      <sheetName val="ATT 9a1 - Load current year"/>
      <sheetName val="ATT 9a2 - Load one year prior"/>
      <sheetName val="ATT 9a3 - Load two years prior"/>
      <sheetName val="ATT 10 - Acc Amort of PIS"/>
      <sheetName val="ATT 11 - Prepayments"/>
      <sheetName val="ATT 12 - Plant Held Future Use"/>
      <sheetName val="ATT 13 - Revenue Credit Detail"/>
      <sheetName val="ATT 14-Cost of Capital Detail"/>
      <sheetName val="ATT 15 - GSU and Assoc'd Equip"/>
      <sheetName val="ATT 16 - Unfunded Reserves"/>
      <sheetName val="ATT 17 - PBOP"/>
      <sheetName val="Inputs"/>
      <sheetName val="PIS true-up"/>
      <sheetName val="FERC Form 1 data"/>
      <sheetName val="PIS projection"/>
      <sheetName val="Gateway PIS monthly"/>
    </sheetNames>
    <sheetDataSet>
      <sheetData sheetId="0" refreshError="1">
        <row r="6">
          <cell r="H6">
            <v>2012</v>
          </cell>
        </row>
        <row r="7">
          <cell r="H7" t="str">
            <v>Projection</v>
          </cell>
        </row>
        <row r="18">
          <cell r="H18">
            <v>7.3398818350960335E-2</v>
          </cell>
        </row>
        <row r="30">
          <cell r="H30">
            <v>0.21851176882254517</v>
          </cell>
        </row>
        <row r="33">
          <cell r="H33">
            <v>0.24176082444075614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6">
          <cell r="D16">
            <v>151699035</v>
          </cell>
          <cell r="E16">
            <v>160882952</v>
          </cell>
          <cell r="F16" t="str">
            <v>114.14c</v>
          </cell>
        </row>
        <row r="17">
          <cell r="D17">
            <v>-1874204</v>
          </cell>
          <cell r="E17">
            <v>-1851300</v>
          </cell>
          <cell r="F17" t="str">
            <v>114.19c</v>
          </cell>
        </row>
        <row r="18">
          <cell r="D18">
            <v>20136120</v>
          </cell>
          <cell r="E18">
            <v>22657380.059999999</v>
          </cell>
          <cell r="F18" t="str">
            <v>214.47d</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207.75g</v>
          </cell>
        </row>
        <row r="23">
          <cell r="D23">
            <v>847651696</v>
          </cell>
          <cell r="E23">
            <v>853462120</v>
          </cell>
          <cell r="F23" t="str">
            <v>204.5b</v>
          </cell>
        </row>
        <row r="24">
          <cell r="D24">
            <v>853462120</v>
          </cell>
          <cell r="E24">
            <v>854419426</v>
          </cell>
          <cell r="F24" t="str">
            <v>205.5g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205.46g</v>
          </cell>
        </row>
        <row r="29">
          <cell r="D29">
            <v>779590</v>
          </cell>
          <cell r="E29">
            <v>0</v>
          </cell>
          <cell r="F29" t="str">
            <v>207.102g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v>2465684624</v>
          </cell>
          <cell r="E36">
            <v>2505658617</v>
          </cell>
          <cell r="F36" t="str">
            <v>219.20c</v>
          </cell>
        </row>
        <row r="37">
          <cell r="D37">
            <v>0</v>
          </cell>
          <cell r="E37">
            <v>0</v>
          </cell>
          <cell r="F37" t="str">
            <v>219.21c</v>
          </cell>
        </row>
        <row r="38">
          <cell r="D38">
            <v>254117565</v>
          </cell>
          <cell r="E38">
            <v>264903753</v>
          </cell>
          <cell r="F38" t="str">
            <v>219.22c</v>
          </cell>
        </row>
        <row r="39">
          <cell r="D39">
            <v>0</v>
          </cell>
          <cell r="E39">
            <v>0</v>
          </cell>
          <cell r="F39" t="str">
            <v>219.23c</v>
          </cell>
        </row>
        <row r="40">
          <cell r="D40">
            <v>480305750</v>
          </cell>
          <cell r="E40">
            <v>579208388</v>
          </cell>
          <cell r="F40" t="str">
            <v>219.24c</v>
          </cell>
        </row>
        <row r="41">
          <cell r="D41">
            <v>3200107939</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str">
            <v>manual check</v>
          </cell>
          <cell r="E46" t="str">
            <v>manual check</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E67">
            <v>2043517</v>
          </cell>
          <cell r="F67" t="str">
            <v>350.32d</v>
          </cell>
        </row>
        <row r="68">
          <cell r="E68">
            <v>2983740</v>
          </cell>
          <cell r="F68" t="str">
            <v>350.33d</v>
          </cell>
        </row>
        <row r="69">
          <cell r="E69">
            <v>757804</v>
          </cell>
          <cell r="F69" t="str">
            <v>350.34d</v>
          </cell>
        </row>
        <row r="70">
          <cell r="E70">
            <v>365986</v>
          </cell>
          <cell r="F70" t="str">
            <v>350.35d</v>
          </cell>
        </row>
        <row r="71">
          <cell r="D71">
            <v>22707903</v>
          </cell>
          <cell r="E71">
            <v>23499915</v>
          </cell>
          <cell r="F71" t="str">
            <v>354.21b</v>
          </cell>
        </row>
        <row r="72">
          <cell r="D72">
            <v>41949915</v>
          </cell>
          <cell r="E72">
            <v>43097996</v>
          </cell>
          <cell r="F72" t="str">
            <v>354.27b</v>
          </cell>
        </row>
        <row r="73">
          <cell r="D73">
            <v>357213635</v>
          </cell>
          <cell r="E73">
            <v>363265480</v>
          </cell>
          <cell r="F73" t="str">
            <v>354.28b</v>
          </cell>
        </row>
      </sheetData>
      <sheetData sheetId="25" refreshError="1"/>
      <sheetData sheetId="26" refreshError="1">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205</v>
          </cell>
          <cell r="D13">
            <v>46</v>
          </cell>
          <cell r="E13" t="str">
            <v>g</v>
          </cell>
          <cell r="F13" t="str">
            <v>205.46g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207</v>
          </cell>
          <cell r="D17">
            <v>75</v>
          </cell>
          <cell r="E17" t="str">
            <v>g</v>
          </cell>
          <cell r="F17" t="str">
            <v>207.75g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207</v>
          </cell>
          <cell r="D24">
            <v>102</v>
          </cell>
          <cell r="E24" t="str">
            <v>g</v>
          </cell>
          <cell r="F24" t="str">
            <v>207.102g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22657380.059999999</v>
          </cell>
        </row>
        <row r="27">
          <cell r="C27">
            <v>219</v>
          </cell>
          <cell r="D27">
            <v>20</v>
          </cell>
          <cell r="E27" t="str">
            <v>c</v>
          </cell>
          <cell r="F27" t="str">
            <v>219.20c</v>
          </cell>
          <cell r="G27" t="str">
            <v>electric_plant</v>
          </cell>
          <cell r="K27">
            <v>2465684624</v>
          </cell>
          <cell r="L27">
            <v>2505658617</v>
          </cell>
        </row>
        <row r="28">
          <cell r="C28">
            <v>219</v>
          </cell>
          <cell r="D28">
            <v>21</v>
          </cell>
          <cell r="E28" t="str">
            <v>c</v>
          </cell>
          <cell r="F28" t="str">
            <v>219.21c</v>
          </cell>
          <cell r="G28" t="str">
            <v>electric_plant</v>
          </cell>
          <cell r="K28">
            <v>0</v>
          </cell>
          <cell r="L28">
            <v>0</v>
          </cell>
        </row>
        <row r="29">
          <cell r="C29">
            <v>219</v>
          </cell>
          <cell r="D29">
            <v>22</v>
          </cell>
          <cell r="E29" t="str">
            <v>c</v>
          </cell>
          <cell r="F29" t="str">
            <v>219.22c</v>
          </cell>
          <cell r="G29" t="str">
            <v>electric_plant</v>
          </cell>
          <cell r="K29">
            <v>254117565</v>
          </cell>
          <cell r="L29">
            <v>264903753</v>
          </cell>
        </row>
        <row r="30">
          <cell r="C30">
            <v>219</v>
          </cell>
          <cell r="D30">
            <v>23</v>
          </cell>
          <cell r="E30" t="str">
            <v>c</v>
          </cell>
          <cell r="F30" t="str">
            <v>219.23c</v>
          </cell>
          <cell r="G30" t="str">
            <v>electric_plant</v>
          </cell>
          <cell r="K30">
            <v>0</v>
          </cell>
          <cell r="L30">
            <v>0</v>
          </cell>
        </row>
        <row r="31">
          <cell r="C31">
            <v>219</v>
          </cell>
          <cell r="D31">
            <v>24</v>
          </cell>
          <cell r="E31" t="str">
            <v>c</v>
          </cell>
          <cell r="F31" t="str">
            <v>219.24c</v>
          </cell>
          <cell r="G31" t="str">
            <v>electric_plant</v>
          </cell>
          <cell r="K31">
            <v>480305750</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row>
        <row r="82">
          <cell r="B82">
            <v>139</v>
          </cell>
          <cell r="C82">
            <v>350</v>
          </cell>
          <cell r="D82">
            <v>31</v>
          </cell>
          <cell r="E82" t="str">
            <v>d</v>
          </cell>
          <cell r="F82" t="str">
            <v>350.31d</v>
          </cell>
          <cell r="G82" t="str">
            <v>tot_expn_to_date</v>
          </cell>
          <cell r="H82">
            <v>183061</v>
          </cell>
          <cell r="I82">
            <v>491725</v>
          </cell>
          <cell r="J82">
            <v>596587</v>
          </cell>
        </row>
        <row r="83">
          <cell r="B83">
            <v>140</v>
          </cell>
          <cell r="C83">
            <v>350</v>
          </cell>
          <cell r="D83">
            <v>32</v>
          </cell>
          <cell r="E83" t="str">
            <v>d</v>
          </cell>
          <cell r="F83" t="str">
            <v>350.32d</v>
          </cell>
          <cell r="G83" t="str">
            <v>tot_expn_to_date</v>
          </cell>
          <cell r="L83">
            <v>2043517</v>
          </cell>
        </row>
        <row r="84">
          <cell r="C84">
            <v>350</v>
          </cell>
          <cell r="D84">
            <v>33</v>
          </cell>
          <cell r="E84" t="str">
            <v>d</v>
          </cell>
          <cell r="F84" t="str">
            <v>350.33d</v>
          </cell>
          <cell r="G84" t="str">
            <v>tot_expn_to_date</v>
          </cell>
          <cell r="L84">
            <v>2983740</v>
          </cell>
        </row>
        <row r="85">
          <cell r="C85">
            <v>350</v>
          </cell>
          <cell r="D85">
            <v>34</v>
          </cell>
          <cell r="E85" t="str">
            <v>d</v>
          </cell>
          <cell r="F85" t="str">
            <v>350.34d</v>
          </cell>
          <cell r="G85" t="str">
            <v>tot_expn_to_date</v>
          </cell>
          <cell r="L85">
            <v>757804</v>
          </cell>
        </row>
        <row r="86">
          <cell r="C86">
            <v>350</v>
          </cell>
          <cell r="D86">
            <v>35</v>
          </cell>
          <cell r="E86" t="str">
            <v>d</v>
          </cell>
          <cell r="F86" t="str">
            <v>350.35d</v>
          </cell>
          <cell r="G86" t="str">
            <v>tot_expn_to_date</v>
          </cell>
          <cell r="L86">
            <v>365986</v>
          </cell>
        </row>
        <row r="87">
          <cell r="B87">
            <v>148</v>
          </cell>
          <cell r="C87">
            <v>354</v>
          </cell>
          <cell r="D87">
            <v>21</v>
          </cell>
          <cell r="E87" t="str">
            <v>b</v>
          </cell>
          <cell r="F87" t="str">
            <v>354.21b</v>
          </cell>
          <cell r="G87" t="str">
            <v>drct_pyrl_dstrbt</v>
          </cell>
          <cell r="H87">
            <v>20976669</v>
          </cell>
          <cell r="I87">
            <v>21701683</v>
          </cell>
          <cell r="J87">
            <v>21424172</v>
          </cell>
          <cell r="K87">
            <v>22707903</v>
          </cell>
          <cell r="L87">
            <v>23499915</v>
          </cell>
        </row>
        <row r="88">
          <cell r="B88">
            <v>151</v>
          </cell>
          <cell r="C88">
            <v>354</v>
          </cell>
          <cell r="D88">
            <v>27</v>
          </cell>
          <cell r="E88" t="str">
            <v>b</v>
          </cell>
          <cell r="F88" t="str">
            <v>354.27b</v>
          </cell>
          <cell r="G88" t="str">
            <v>drct_pyrl_dstrbt</v>
          </cell>
          <cell r="H88">
            <v>39151807</v>
          </cell>
          <cell r="I88">
            <v>6194912</v>
          </cell>
          <cell r="J88">
            <v>39620131</v>
          </cell>
          <cell r="K88">
            <v>41949915</v>
          </cell>
          <cell r="L88">
            <v>43097996</v>
          </cell>
        </row>
        <row r="89">
          <cell r="B89">
            <v>152</v>
          </cell>
          <cell r="C89">
            <v>354</v>
          </cell>
          <cell r="D89">
            <v>28</v>
          </cell>
          <cell r="E89" t="str">
            <v>b</v>
          </cell>
          <cell r="F89" t="str">
            <v>354.28b</v>
          </cell>
          <cell r="G89" t="str">
            <v>drct_pyrl_dstrbt</v>
          </cell>
          <cell r="H89">
            <v>354492178</v>
          </cell>
          <cell r="I89">
            <v>361424755</v>
          </cell>
          <cell r="J89">
            <v>352150935</v>
          </cell>
          <cell r="K89">
            <v>357213635</v>
          </cell>
          <cell r="L89">
            <v>363265480</v>
          </cell>
        </row>
      </sheetData>
      <sheetData sheetId="27" refreshError="1"/>
      <sheetData sheetId="2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 Memo"/>
      <sheetName val="PHI"/>
      <sheetName val="Pepco"/>
      <sheetName val="Federal Allocation"/>
      <sheetName val="Fed Memo"/>
    </sheetNames>
    <sheetDataSet>
      <sheetData sheetId="0"/>
      <sheetData sheetId="1"/>
      <sheetData sheetId="2"/>
      <sheetData sheetId="3"/>
      <sheetData sheetId="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 Memo"/>
      <sheetName val="PHI"/>
      <sheetName val="Pepco"/>
      <sheetName val="Federal Allocation"/>
      <sheetName val="Fed Memo"/>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ad"/>
      <sheetName val="mwd-th"/>
      <sheetName val="Front End Cost "/>
      <sheetName val="amort"/>
      <sheetName val="tax dep"/>
      <sheetName val="reg_cost"/>
      <sheetName val="sum cost"/>
      <sheetName val="unamort"/>
      <sheetName val="control"/>
      <sheetName val="input MWDth"/>
      <sheetName val="Journal"/>
      <sheetName val="Var Rpt"/>
      <sheetName val="load perf rpt"/>
      <sheetName val="update instructions"/>
      <sheetName val="F-in core interest"/>
      <sheetName val="H-finance"/>
      <sheetName val="I-3rd Qtr amort"/>
      <sheetName val="J-total amort"/>
      <sheetName val="nuclear_journal_December"/>
      <sheetName val="DEPR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ad"/>
      <sheetName val="mwd-th"/>
      <sheetName val="Front End Cost "/>
      <sheetName val="amort"/>
      <sheetName val="tax dep"/>
      <sheetName val="reg_cost"/>
      <sheetName val="sum cost"/>
      <sheetName val="unamort"/>
      <sheetName val="control"/>
      <sheetName val="input MWDth"/>
      <sheetName val="Journal"/>
      <sheetName val="Var Rpt"/>
      <sheetName val="load perf rpt"/>
      <sheetName val="update instructions"/>
      <sheetName val="F-in core interest"/>
      <sheetName val="H-finance"/>
      <sheetName val="I-3rd Qtr amort"/>
      <sheetName val="J-total amort"/>
      <sheetName val="nuclear_journal_December"/>
      <sheetName val="DEPR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tatus"/>
      <sheetName val="FAS132CY"/>
      <sheetName val="FAS132PY"/>
      <sheetName val="Summary"/>
      <sheetName val="FAS106 CY"/>
      <sheetName val="FAS106 PY"/>
      <sheetName val="FAS106 PY2"/>
    </sheetNames>
    <sheetDataSet>
      <sheetData sheetId="0" refreshError="1">
        <row r="6">
          <cell r="B6" t="str">
            <v>December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Key Assumps"/>
      <sheetName val="Overview"/>
      <sheetName val="Ratios"/>
      <sheetName val="NI Detail"/>
      <sheetName val="Capital Report"/>
      <sheetName val="DTE Consol"/>
      <sheetName val="Fin Ratio"/>
      <sheetName val="Tax Cred CFwd"/>
      <sheetName val="Tax Calc"/>
      <sheetName val="CFO by Entity"/>
      <sheetName val="DECO OM Capital"/>
      <sheetName val="MC OM Capital"/>
      <sheetName val="MCGC&amp;Cit"/>
      <sheetName val="EG"/>
      <sheetName val="ER"/>
      <sheetName val="ERTrad"/>
      <sheetName val="ES"/>
      <sheetName val="ED"/>
      <sheetName val="OTHER"/>
      <sheetName val="HOLDCO"/>
      <sheetName val="Hold Co Int Overlay"/>
      <sheetName val="Impact of LTD interest"/>
      <sheetName val="Hold Co Summary"/>
      <sheetName val="Old Aday Hold Co"/>
      <sheetName val="DECO"/>
      <sheetName val="DECO Changes 0603"/>
      <sheetName val="DD&amp;A Detail"/>
      <sheetName val="DECo Walk 04-06"/>
      <sheetName val="DECo Margin"/>
      <sheetName val="DECo Depr &amp; PTax"/>
      <sheetName val="DECo OM Cap links"/>
      <sheetName val="DECO RATE RELIEF"/>
      <sheetName val="Aday DECo"/>
      <sheetName val="Aday BS 2002"/>
      <sheetName val="Aday BS 2003"/>
      <sheetName val="Aday IS DECo &amp; Other"/>
      <sheetName val="Aday IS EG Subs"/>
      <sheetName val="Outstanding"/>
      <sheetName val="2004 Statements"/>
      <sheetName val="CF &amp; Inv by Entity"/>
      <sheetName val="DECo Summary"/>
      <sheetName val="Reg Assumps"/>
      <sheetName val="Non Reg Net Income"/>
      <sheetName val="Non Reg CAPEX"/>
      <sheetName val="Scenario Cover"/>
      <sheetName val="Scenario Cover (2)"/>
      <sheetName val="Scenario Mgr"/>
      <sheetName val="#REF"/>
      <sheetName val="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6786435.0800000001</v>
          </cell>
          <cell r="G6">
            <v>9849606.0299999993</v>
          </cell>
          <cell r="H6">
            <v>12946939.560000001</v>
          </cell>
          <cell r="I6">
            <v>13686671.890000001</v>
          </cell>
          <cell r="J6">
            <v>14935722.699999999</v>
          </cell>
          <cell r="K6">
            <v>17133180.510000002</v>
          </cell>
          <cell r="L6">
            <v>21400625.370000001</v>
          </cell>
          <cell r="M6">
            <v>24307422.789999999</v>
          </cell>
          <cell r="N6">
            <v>26796130.93</v>
          </cell>
          <cell r="O6">
            <v>32232440.609999999</v>
          </cell>
        </row>
        <row r="7">
          <cell r="A7" t="str">
            <v>RDLPRM34</v>
          </cell>
          <cell r="B7">
            <v>4204751</v>
          </cell>
          <cell r="C7">
            <v>144431.35</v>
          </cell>
          <cell r="D7">
            <v>4576625.2</v>
          </cell>
          <cell r="E7">
            <v>5359012.3600000003</v>
          </cell>
          <cell r="F7">
            <v>6340060.79</v>
          </cell>
          <cell r="G7">
            <v>7971142.0000000009</v>
          </cell>
          <cell r="H7">
            <v>8520432.5</v>
          </cell>
          <cell r="I7">
            <v>9989244.7700000014</v>
          </cell>
          <cell r="J7">
            <v>11129885</v>
          </cell>
          <cell r="K7">
            <v>12064996.32</v>
          </cell>
          <cell r="L7">
            <v>13322483.35</v>
          </cell>
          <cell r="M7">
            <v>13955275.08</v>
          </cell>
          <cell r="N7">
            <v>14515417.440000001</v>
          </cell>
          <cell r="O7">
            <v>15194333.9</v>
          </cell>
        </row>
        <row r="8">
          <cell r="A8" t="str">
            <v>RTSPRD08</v>
          </cell>
          <cell r="B8">
            <v>0</v>
          </cell>
          <cell r="C8">
            <v>0</v>
          </cell>
          <cell r="D8">
            <v>528703.94999999995</v>
          </cell>
          <cell r="E8">
            <v>1226051.1800000002</v>
          </cell>
          <cell r="F8">
            <v>2675130.9300000002</v>
          </cell>
          <cell r="G8">
            <v>1809243.96</v>
          </cell>
          <cell r="H8">
            <v>2564288.67</v>
          </cell>
          <cell r="I8">
            <v>3238857.62</v>
          </cell>
          <cell r="J8">
            <v>3395488.38</v>
          </cell>
          <cell r="K8">
            <v>3972250.79</v>
          </cell>
          <cell r="L8">
            <v>5634854.3299999991</v>
          </cell>
          <cell r="M8">
            <v>5877746.6699999999</v>
          </cell>
          <cell r="N8">
            <v>7008341.5599999996</v>
          </cell>
          <cell r="O8">
            <v>10957367.539999999</v>
          </cell>
        </row>
        <row r="9">
          <cell r="A9" t="str">
            <v>RDLPCM05</v>
          </cell>
          <cell r="B9">
            <v>0</v>
          </cell>
          <cell r="C9">
            <v>0</v>
          </cell>
          <cell r="D9">
            <v>832570.29</v>
          </cell>
          <cell r="E9">
            <v>2021381.2</v>
          </cell>
          <cell r="F9">
            <v>3461959.91</v>
          </cell>
          <cell r="G9">
            <v>4964117.0999999996</v>
          </cell>
          <cell r="H9">
            <v>6302519.79</v>
          </cell>
          <cell r="I9">
            <v>6734386.4500000002</v>
          </cell>
          <cell r="J9">
            <v>6567679.6699999999</v>
          </cell>
          <cell r="K9">
            <v>7731479.6399999997</v>
          </cell>
          <cell r="L9">
            <v>7694842.4400000004</v>
          </cell>
          <cell r="M9">
            <v>8855311.8300000001</v>
          </cell>
          <cell r="N9">
            <v>9619432.4299999997</v>
          </cell>
          <cell r="O9">
            <v>8325115.0700000003</v>
          </cell>
        </row>
        <row r="10">
          <cell r="A10" t="str">
            <v>RDLPLM60</v>
          </cell>
          <cell r="B10">
            <v>2394934</v>
          </cell>
          <cell r="C10">
            <v>81663.789999999994</v>
          </cell>
          <cell r="D10">
            <v>2225187.65</v>
          </cell>
          <cell r="E10">
            <v>2285226.06</v>
          </cell>
          <cell r="F10">
            <v>2810995.4299999997</v>
          </cell>
          <cell r="G10">
            <v>3811878.59</v>
          </cell>
          <cell r="H10">
            <v>5226604.5600000005</v>
          </cell>
          <cell r="I10">
            <v>5516170.25</v>
          </cell>
          <cell r="J10">
            <v>5727242.8399999999</v>
          </cell>
          <cell r="K10">
            <v>5899893.71</v>
          </cell>
          <cell r="L10">
            <v>6371896.7000000002</v>
          </cell>
          <cell r="M10">
            <v>6441233.7300000004</v>
          </cell>
          <cell r="N10">
            <v>6818379.9800000004</v>
          </cell>
          <cell r="O10">
            <v>7013324.2600000007</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5789025.5700000003</v>
          </cell>
          <cell r="L11">
            <v>6130848.9800000004</v>
          </cell>
          <cell r="M11">
            <v>5811008.9100000001</v>
          </cell>
          <cell r="N11">
            <v>6216448.71</v>
          </cell>
          <cell r="O11">
            <v>6775182.9299999997</v>
          </cell>
        </row>
        <row r="12">
          <cell r="A12" t="str">
            <v>RDSPRG84</v>
          </cell>
          <cell r="B12">
            <v>2102586</v>
          </cell>
          <cell r="C12">
            <v>201800.97</v>
          </cell>
          <cell r="D12">
            <v>2121201.75</v>
          </cell>
          <cell r="E12">
            <v>2144695.8800000004</v>
          </cell>
          <cell r="F12">
            <v>2200734.7800000003</v>
          </cell>
          <cell r="G12">
            <v>2214385.17</v>
          </cell>
          <cell r="H12">
            <v>2247070.73</v>
          </cell>
          <cell r="I12">
            <v>2287000.12</v>
          </cell>
          <cell r="J12">
            <v>2368196.71</v>
          </cell>
          <cell r="K12">
            <v>2413320.4900000002</v>
          </cell>
          <cell r="L12">
            <v>2445868.67</v>
          </cell>
          <cell r="M12">
            <v>2541493.1000000006</v>
          </cell>
          <cell r="N12">
            <v>2604214.42</v>
          </cell>
          <cell r="O12">
            <v>2869889.5100000002</v>
          </cell>
        </row>
        <row r="14">
          <cell r="A14" t="str">
            <v>RDSPRD99</v>
          </cell>
          <cell r="B14">
            <v>0</v>
          </cell>
          <cell r="C14">
            <v>0</v>
          </cell>
          <cell r="D14">
            <v>0</v>
          </cell>
          <cell r="E14">
            <v>27451.05</v>
          </cell>
          <cell r="F14">
            <v>1080050.31</v>
          </cell>
          <cell r="G14">
            <v>1164784.5900000001</v>
          </cell>
          <cell r="H14">
            <v>1203124.8899999999</v>
          </cell>
          <cell r="I14">
            <v>1234777.19</v>
          </cell>
          <cell r="J14">
            <v>3252945.95</v>
          </cell>
          <cell r="K14">
            <v>3375460.52</v>
          </cell>
          <cell r="L14">
            <v>3459954.0700000003</v>
          </cell>
          <cell r="M14">
            <v>3678816.36</v>
          </cell>
          <cell r="N14">
            <v>3778441.1</v>
          </cell>
          <cell r="O14">
            <v>3961636.48</v>
          </cell>
        </row>
        <row r="15">
          <cell r="A15" t="str">
            <v>RDSPRD75</v>
          </cell>
          <cell r="B15">
            <v>765117</v>
          </cell>
          <cell r="C15">
            <v>41453.269999999997</v>
          </cell>
          <cell r="D15">
            <v>993549.42</v>
          </cell>
          <cell r="E15">
            <v>1320194.19</v>
          </cell>
          <cell r="F15">
            <v>1707993.94</v>
          </cell>
          <cell r="G15">
            <v>2379428.4700000002</v>
          </cell>
          <cell r="H15">
            <v>2994806.6</v>
          </cell>
          <cell r="I15">
            <v>3130824.5999999996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1591957.1199999999</v>
          </cell>
          <cell r="E16">
            <v>1641883.4200000002</v>
          </cell>
          <cell r="F16">
            <v>1659074.0999999999</v>
          </cell>
          <cell r="G16">
            <v>1735588.4300000002</v>
          </cell>
          <cell r="H16">
            <v>1799632.19</v>
          </cell>
          <cell r="I16">
            <v>1822964.8299999998</v>
          </cell>
          <cell r="J16">
            <v>1837440.85</v>
          </cell>
          <cell r="K16">
            <v>1887028.6600000001</v>
          </cell>
          <cell r="L16">
            <v>2028909.9000000001</v>
          </cell>
          <cell r="M16">
            <v>2171394.17</v>
          </cell>
          <cell r="N16">
            <v>2273463.16</v>
          </cell>
          <cell r="O16">
            <v>2517646.7999999998</v>
          </cell>
        </row>
        <row r="17">
          <cell r="A17" t="str">
            <v>RDLPLM20</v>
          </cell>
          <cell r="B17">
            <v>0</v>
          </cell>
          <cell r="C17">
            <v>0</v>
          </cell>
          <cell r="D17">
            <v>6882.8099999999995</v>
          </cell>
          <cell r="E17">
            <v>30995.51</v>
          </cell>
          <cell r="F17">
            <v>163178.74</v>
          </cell>
          <cell r="G17">
            <v>458010.97</v>
          </cell>
          <cell r="H17">
            <v>759580.76</v>
          </cell>
          <cell r="I17">
            <v>1256596.23</v>
          </cell>
          <cell r="J17">
            <v>1808907.67</v>
          </cell>
          <cell r="K17">
            <v>2506667.87</v>
          </cell>
          <cell r="L17">
            <v>2692322.29</v>
          </cell>
          <cell r="M17">
            <v>2752899.17</v>
          </cell>
          <cell r="N17">
            <v>2791116.8099999996</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2380083.7599999998</v>
          </cell>
          <cell r="N18">
            <v>2383485.2200000002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2580168.5299999998</v>
          </cell>
        </row>
        <row r="20">
          <cell r="A20" t="str">
            <v>RICPRG42</v>
          </cell>
          <cell r="B20">
            <v>520712</v>
          </cell>
          <cell r="C20">
            <v>18326.93</v>
          </cell>
          <cell r="D20">
            <v>532160.34</v>
          </cell>
          <cell r="E20">
            <v>558628.85000000009</v>
          </cell>
          <cell r="F20">
            <v>596700.51</v>
          </cell>
          <cell r="G20">
            <v>646928.98</v>
          </cell>
          <cell r="H20">
            <v>864216.9</v>
          </cell>
          <cell r="I20">
            <v>923397.61</v>
          </cell>
          <cell r="J20">
            <v>955092.41</v>
          </cell>
          <cell r="K20">
            <v>1016181.0899999999</v>
          </cell>
          <cell r="L20">
            <v>1045432.2999999999</v>
          </cell>
          <cell r="M20">
            <v>1093583.77</v>
          </cell>
          <cell r="N20">
            <v>1363246.96</v>
          </cell>
          <cell r="O20">
            <v>1667479.37</v>
          </cell>
        </row>
        <row r="21">
          <cell r="A21" t="str">
            <v>RDLPCS03</v>
          </cell>
          <cell r="B21">
            <v>0</v>
          </cell>
          <cell r="C21">
            <v>0</v>
          </cell>
          <cell r="D21">
            <v>47680.28</v>
          </cell>
          <cell r="E21">
            <v>134387.46</v>
          </cell>
          <cell r="F21">
            <v>300754.46000000002</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290755.65999999997</v>
          </cell>
          <cell r="F22">
            <v>299233.5</v>
          </cell>
          <cell r="G22">
            <v>2088480.22</v>
          </cell>
          <cell r="H22">
            <v>2102797.36</v>
          </cell>
          <cell r="I22">
            <v>2106863.29</v>
          </cell>
          <cell r="J22">
            <v>2126780.15</v>
          </cell>
          <cell r="K22">
            <v>2131373.77</v>
          </cell>
          <cell r="L22">
            <v>2137329.7999999998</v>
          </cell>
          <cell r="M22">
            <v>1949297.2</v>
          </cell>
          <cell r="N22">
            <v>1484252.24</v>
          </cell>
          <cell r="O22">
            <v>1484252.24</v>
          </cell>
        </row>
        <row r="23">
          <cell r="A23" t="str">
            <v>RDSPRD25</v>
          </cell>
          <cell r="B23">
            <v>582091</v>
          </cell>
          <cell r="C23">
            <v>21844.18</v>
          </cell>
          <cell r="D23">
            <v>592601.37000000011</v>
          </cell>
          <cell r="E23">
            <v>609553.55000000005</v>
          </cell>
          <cell r="F23">
            <v>648198.03</v>
          </cell>
          <cell r="G23">
            <v>723153.79999999993</v>
          </cell>
          <cell r="H23">
            <v>733563.3600000001</v>
          </cell>
          <cell r="I23">
            <v>809541.31</v>
          </cell>
          <cell r="J23">
            <v>848543.08</v>
          </cell>
          <cell r="K23">
            <v>897039.9</v>
          </cell>
          <cell r="L23">
            <v>898424.42999999993</v>
          </cell>
          <cell r="M23">
            <v>926972.7</v>
          </cell>
          <cell r="N23">
            <v>937177.66000000015</v>
          </cell>
          <cell r="O23">
            <v>1188638.6099999999</v>
          </cell>
        </row>
        <row r="24">
          <cell r="A24" t="str">
            <v>RDLPCM04</v>
          </cell>
          <cell r="B24">
            <v>0</v>
          </cell>
          <cell r="C24">
            <v>0</v>
          </cell>
          <cell r="D24">
            <v>32366.77</v>
          </cell>
          <cell r="E24">
            <v>49613.440000000002</v>
          </cell>
          <cell r="F24">
            <v>58699.96</v>
          </cell>
          <cell r="G24">
            <v>113925.08</v>
          </cell>
          <cell r="H24">
            <v>593793.35</v>
          </cell>
          <cell r="I24">
            <v>615967.93999999994</v>
          </cell>
          <cell r="J24">
            <v>582109.17000000004</v>
          </cell>
          <cell r="K24">
            <v>776829.33</v>
          </cell>
          <cell r="L24">
            <v>898463.98</v>
          </cell>
          <cell r="M24">
            <v>1035570.13</v>
          </cell>
          <cell r="N24">
            <v>1234560.75</v>
          </cell>
          <cell r="O24">
            <v>1303731.01</v>
          </cell>
        </row>
        <row r="25">
          <cell r="A25" t="str">
            <v>ROCPOG69</v>
          </cell>
          <cell r="B25">
            <v>0</v>
          </cell>
          <cell r="C25">
            <v>0</v>
          </cell>
          <cell r="D25">
            <v>15536.45</v>
          </cell>
          <cell r="E25">
            <v>99007.010000000009</v>
          </cell>
          <cell r="F25">
            <v>130823.4</v>
          </cell>
          <cell r="G25">
            <v>161180.19</v>
          </cell>
          <cell r="H25">
            <v>337802.52</v>
          </cell>
          <cell r="I25">
            <v>408764.44</v>
          </cell>
          <cell r="J25">
            <v>431890.08</v>
          </cell>
          <cell r="K25">
            <v>455818.30000000005</v>
          </cell>
          <cell r="L25">
            <v>489480.84</v>
          </cell>
          <cell r="M25">
            <v>916132.84</v>
          </cell>
          <cell r="N25">
            <v>1058322.44</v>
          </cell>
          <cell r="O25">
            <v>1228624.0499999998</v>
          </cell>
        </row>
        <row r="26">
          <cell r="A26" t="str">
            <v>RDLPPM07</v>
          </cell>
          <cell r="B26">
            <v>0</v>
          </cell>
          <cell r="C26">
            <v>0</v>
          </cell>
          <cell r="D26">
            <v>66766.149999999994</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266525.21000000002</v>
          </cell>
          <cell r="E27">
            <v>304777.62</v>
          </cell>
          <cell r="F27">
            <v>449031.12</v>
          </cell>
          <cell r="G27">
            <v>539964.75</v>
          </cell>
          <cell r="H27">
            <v>597180.93999999994</v>
          </cell>
          <cell r="I27">
            <v>613207.57999999996</v>
          </cell>
          <cell r="J27">
            <v>654961.16999999993</v>
          </cell>
          <cell r="K27">
            <v>707896.07</v>
          </cell>
          <cell r="L27">
            <v>793710.23</v>
          </cell>
          <cell r="M27">
            <v>861943.96</v>
          </cell>
          <cell r="N27">
            <v>862935.40999999992</v>
          </cell>
          <cell r="O27">
            <v>862935.40999999992</v>
          </cell>
        </row>
        <row r="28">
          <cell r="A28" t="str">
            <v>RICPPG51</v>
          </cell>
          <cell r="B28">
            <v>499190</v>
          </cell>
          <cell r="C28">
            <v>23019.33</v>
          </cell>
          <cell r="D28">
            <v>519189.42</v>
          </cell>
          <cell r="E28">
            <v>541576.30999999994</v>
          </cell>
          <cell r="F28">
            <v>567571.1</v>
          </cell>
          <cell r="G28">
            <v>608885.28</v>
          </cell>
          <cell r="H28">
            <v>637789.18999999994</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36673.360000000001</v>
          </cell>
          <cell r="K30">
            <v>36673.360000000001</v>
          </cell>
          <cell r="L30">
            <v>36673.360000000001</v>
          </cell>
          <cell r="M30">
            <v>37810.9</v>
          </cell>
          <cell r="N30">
            <v>76214.19</v>
          </cell>
          <cell r="O30">
            <v>697077.02</v>
          </cell>
        </row>
        <row r="31">
          <cell r="A31" t="str">
            <v>RICPOG30</v>
          </cell>
          <cell r="B31">
            <v>0</v>
          </cell>
          <cell r="C31">
            <v>0</v>
          </cell>
          <cell r="D31">
            <v>65836.639999999999</v>
          </cell>
          <cell r="E31">
            <v>254537.69</v>
          </cell>
          <cell r="F31">
            <v>344445.14</v>
          </cell>
          <cell r="G31">
            <v>415273.35000000003</v>
          </cell>
          <cell r="H31">
            <v>476315.35000000003</v>
          </cell>
          <cell r="I31">
            <v>498619.99</v>
          </cell>
          <cell r="J31">
            <v>524880.82999999996</v>
          </cell>
          <cell r="K31">
            <v>535529.37</v>
          </cell>
          <cell r="L31">
            <v>546794.64</v>
          </cell>
          <cell r="M31">
            <v>562792.63</v>
          </cell>
          <cell r="N31">
            <v>570426.44999999995</v>
          </cell>
          <cell r="O31">
            <v>570426.44999999995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381050.97000000003</v>
          </cell>
          <cell r="O32">
            <v>440042.87</v>
          </cell>
        </row>
        <row r="33">
          <cell r="A33" t="str">
            <v>RDSPLD62</v>
          </cell>
          <cell r="B33">
            <v>0</v>
          </cell>
          <cell r="C33">
            <v>0</v>
          </cell>
          <cell r="D33">
            <v>4858.8700000000008</v>
          </cell>
          <cell r="E33">
            <v>22186.080000000002</v>
          </cell>
          <cell r="F33">
            <v>38409.58</v>
          </cell>
          <cell r="G33">
            <v>61332.840000000004</v>
          </cell>
          <cell r="H33">
            <v>92273.5</v>
          </cell>
          <cell r="I33">
            <v>138717.56999999998</v>
          </cell>
          <cell r="J33">
            <v>138926.35</v>
          </cell>
          <cell r="K33">
            <v>165849.07</v>
          </cell>
          <cell r="L33">
            <v>201280.75</v>
          </cell>
          <cell r="M33">
            <v>238941.9</v>
          </cell>
          <cell r="N33">
            <v>307418.44</v>
          </cell>
          <cell r="O33">
            <v>456798.75999999995</v>
          </cell>
        </row>
        <row r="34">
          <cell r="A34" t="str">
            <v>RDLPLM34</v>
          </cell>
          <cell r="B34">
            <v>0</v>
          </cell>
          <cell r="C34">
            <v>0</v>
          </cell>
          <cell r="D34">
            <v>1979.03</v>
          </cell>
          <cell r="E34">
            <v>4028.18</v>
          </cell>
          <cell r="F34">
            <v>6164.48</v>
          </cell>
          <cell r="G34">
            <v>111200.73999999999</v>
          </cell>
          <cell r="H34">
            <v>111348.52</v>
          </cell>
          <cell r="I34">
            <v>111555.26</v>
          </cell>
          <cell r="J34">
            <v>117476.15000000001</v>
          </cell>
          <cell r="K34">
            <v>241593.12</v>
          </cell>
          <cell r="L34">
            <v>250653.38</v>
          </cell>
          <cell r="M34">
            <v>260786.12999999998</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136809.91999999998</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273698.09000000003</v>
          </cell>
          <cell r="O36">
            <v>273698.09000000003</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40594.210000000006</v>
          </cell>
          <cell r="J39">
            <v>45389.65</v>
          </cell>
          <cell r="K39">
            <v>66289.649999999994</v>
          </cell>
          <cell r="L39">
            <v>90944.2</v>
          </cell>
          <cell r="M39">
            <v>91270.080000000002</v>
          </cell>
          <cell r="N39">
            <v>91270.080000000002</v>
          </cell>
          <cell r="O39">
            <v>237286.34</v>
          </cell>
        </row>
        <row r="40">
          <cell r="A40" t="str">
            <v>RDLPCS94</v>
          </cell>
          <cell r="B40">
            <v>0</v>
          </cell>
          <cell r="C40">
            <v>0</v>
          </cell>
          <cell r="D40">
            <v>0</v>
          </cell>
          <cell r="E40">
            <v>0</v>
          </cell>
          <cell r="F40">
            <v>0</v>
          </cell>
          <cell r="G40">
            <v>22810.34</v>
          </cell>
          <cell r="H40">
            <v>38398.629999999997</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151579.05000000002</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23542413.050000004</v>
          </cell>
          <cell r="E50">
            <v>35780172.300000019</v>
          </cell>
          <cell r="F50">
            <v>53204335.840000004</v>
          </cell>
          <cell r="G50">
            <v>67836828.519999996</v>
          </cell>
          <cell r="H50">
            <v>81125317.419999987</v>
          </cell>
          <cell r="I50">
            <v>90615791.179999977</v>
          </cell>
          <cell r="J50">
            <v>101372918.61000001</v>
          </cell>
          <cell r="K50">
            <v>111757497.58999999</v>
          </cell>
          <cell r="L50">
            <v>125141802.36000004</v>
          </cell>
          <cell r="M50">
            <v>135711507.58999997</v>
          </cell>
          <cell r="N50">
            <v>142921055.79000002</v>
          </cell>
          <cell r="O50">
            <v>159965173.63000005</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23542413.050000004</v>
          </cell>
          <cell r="E68">
            <v>35780172.300000019</v>
          </cell>
          <cell r="F68">
            <v>53204335.840000004</v>
          </cell>
          <cell r="G68">
            <v>67836828.519999996</v>
          </cell>
          <cell r="H68">
            <v>81125317.419999987</v>
          </cell>
          <cell r="I68">
            <v>90615791.179999977</v>
          </cell>
          <cell r="J68">
            <v>101372918.61000001</v>
          </cell>
          <cell r="K68">
            <v>111757497.58999999</v>
          </cell>
          <cell r="L68">
            <v>125141802.36000004</v>
          </cell>
          <cell r="M68">
            <v>135711507.58999997</v>
          </cell>
          <cell r="N68">
            <v>142921055.79000002</v>
          </cell>
          <cell r="O68">
            <v>159965173.63000005</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23542413.050000004</v>
          </cell>
          <cell r="E70">
            <v>35780172.300000019</v>
          </cell>
          <cell r="F70">
            <v>53204335.840000004</v>
          </cell>
          <cell r="G70">
            <v>67836828.519999996</v>
          </cell>
          <cell r="H70">
            <v>81125317.419999987</v>
          </cell>
          <cell r="I70">
            <v>90615791.179999977</v>
          </cell>
          <cell r="J70">
            <v>101372918.61000001</v>
          </cell>
          <cell r="K70">
            <v>111757497.58999999</v>
          </cell>
          <cell r="L70">
            <v>125141802.36000004</v>
          </cell>
          <cell r="M70">
            <v>135711507.58999997</v>
          </cell>
          <cell r="N70">
            <v>142921055.79000002</v>
          </cell>
          <cell r="O70">
            <v>159965173.63000005</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33674437.829999998</v>
          </cell>
          <cell r="E72">
            <v>33977425.409999996</v>
          </cell>
          <cell r="F72">
            <v>34141550.009999998</v>
          </cell>
          <cell r="G72">
            <v>34479321.130000003</v>
          </cell>
          <cell r="H72">
            <v>34915484.689999998</v>
          </cell>
          <cell r="I72">
            <v>38529114.980000004</v>
          </cell>
          <cell r="J72">
            <v>38228438.320000008</v>
          </cell>
          <cell r="K72">
            <v>38300554.079999998</v>
          </cell>
          <cell r="L72">
            <v>38364587.719999999</v>
          </cell>
          <cell r="M72">
            <v>38459506.850000001</v>
          </cell>
          <cell r="N72">
            <v>38513563.780000001</v>
          </cell>
          <cell r="O72">
            <v>38712655</v>
          </cell>
        </row>
        <row r="73">
          <cell r="A73" t="str">
            <v>JOB BALANCE LESS AFUDC</v>
          </cell>
          <cell r="D73">
            <v>57216850.880000003</v>
          </cell>
          <cell r="E73">
            <v>69757597.710000008</v>
          </cell>
          <cell r="F73">
            <v>87345885.849999994</v>
          </cell>
          <cell r="G73">
            <v>102316149.65000001</v>
          </cell>
          <cell r="H73">
            <v>116040802.10999998</v>
          </cell>
          <cell r="I73">
            <v>129144906.15999998</v>
          </cell>
          <cell r="J73">
            <v>139601356.93000001</v>
          </cell>
          <cell r="K73">
            <v>150058051.66999999</v>
          </cell>
          <cell r="L73">
            <v>163506390.08000004</v>
          </cell>
          <cell r="M73">
            <v>174171014.43999997</v>
          </cell>
          <cell r="N73">
            <v>181435328.57000002</v>
          </cell>
          <cell r="O73">
            <v>198677828.63000005</v>
          </cell>
        </row>
        <row r="75">
          <cell r="B75">
            <v>13541507.07</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6786435.0800000001</v>
          </cell>
          <cell r="G6">
            <v>9849606.0299999993</v>
          </cell>
          <cell r="H6">
            <v>12946939.560000001</v>
          </cell>
          <cell r="I6">
            <v>13686671.890000001</v>
          </cell>
          <cell r="J6">
            <v>14935722.699999999</v>
          </cell>
          <cell r="K6">
            <v>17133180.510000002</v>
          </cell>
          <cell r="L6">
            <v>21400625.370000001</v>
          </cell>
          <cell r="M6">
            <v>24307422.789999999</v>
          </cell>
          <cell r="N6">
            <v>26796130.93</v>
          </cell>
          <cell r="O6">
            <v>32232440.609999999</v>
          </cell>
        </row>
        <row r="7">
          <cell r="A7" t="str">
            <v>RDLPRM34</v>
          </cell>
          <cell r="B7">
            <v>4204751</v>
          </cell>
          <cell r="C7">
            <v>144431.35</v>
          </cell>
          <cell r="D7">
            <v>4576625.2</v>
          </cell>
          <cell r="E7">
            <v>5359012.3600000003</v>
          </cell>
          <cell r="F7">
            <v>6340060.79</v>
          </cell>
          <cell r="G7">
            <v>7971142.0000000009</v>
          </cell>
          <cell r="H7">
            <v>8520432.5</v>
          </cell>
          <cell r="I7">
            <v>9989244.7700000014</v>
          </cell>
          <cell r="J7">
            <v>11129885</v>
          </cell>
          <cell r="K7">
            <v>12064996.32</v>
          </cell>
          <cell r="L7">
            <v>13322483.35</v>
          </cell>
          <cell r="M7">
            <v>13955275.08</v>
          </cell>
          <cell r="N7">
            <v>14515417.440000001</v>
          </cell>
          <cell r="O7">
            <v>15194333.9</v>
          </cell>
        </row>
        <row r="8">
          <cell r="A8" t="str">
            <v>RTSPRD08</v>
          </cell>
          <cell r="B8">
            <v>0</v>
          </cell>
          <cell r="C8">
            <v>0</v>
          </cell>
          <cell r="D8">
            <v>528703.94999999995</v>
          </cell>
          <cell r="E8">
            <v>1226051.1800000002</v>
          </cell>
          <cell r="F8">
            <v>2675130.9300000002</v>
          </cell>
          <cell r="G8">
            <v>1809243.96</v>
          </cell>
          <cell r="H8">
            <v>2564288.67</v>
          </cell>
          <cell r="I8">
            <v>3238857.62</v>
          </cell>
          <cell r="J8">
            <v>3395488.38</v>
          </cell>
          <cell r="K8">
            <v>3972250.79</v>
          </cell>
          <cell r="L8">
            <v>5634854.3299999991</v>
          </cell>
          <cell r="M8">
            <v>5877746.6699999999</v>
          </cell>
          <cell r="N8">
            <v>7008341.5599999996</v>
          </cell>
          <cell r="O8">
            <v>10957367.539999999</v>
          </cell>
        </row>
        <row r="9">
          <cell r="A9" t="str">
            <v>RDLPCM05</v>
          </cell>
          <cell r="B9">
            <v>0</v>
          </cell>
          <cell r="C9">
            <v>0</v>
          </cell>
          <cell r="D9">
            <v>832570.29</v>
          </cell>
          <cell r="E9">
            <v>2021381.2</v>
          </cell>
          <cell r="F9">
            <v>3461959.91</v>
          </cell>
          <cell r="G9">
            <v>4964117.0999999996</v>
          </cell>
          <cell r="H9">
            <v>6302519.79</v>
          </cell>
          <cell r="I9">
            <v>6734386.4500000002</v>
          </cell>
          <cell r="J9">
            <v>6567679.6699999999</v>
          </cell>
          <cell r="K9">
            <v>7731479.6399999997</v>
          </cell>
          <cell r="L9">
            <v>7694842.4400000004</v>
          </cell>
          <cell r="M9">
            <v>8855311.8300000001</v>
          </cell>
          <cell r="N9">
            <v>9619432.4299999997</v>
          </cell>
          <cell r="O9">
            <v>8325115.0700000003</v>
          </cell>
        </row>
        <row r="10">
          <cell r="A10" t="str">
            <v>RDLPLM60</v>
          </cell>
          <cell r="B10">
            <v>2394934</v>
          </cell>
          <cell r="C10">
            <v>81663.789999999994</v>
          </cell>
          <cell r="D10">
            <v>2225187.65</v>
          </cell>
          <cell r="E10">
            <v>2285226.06</v>
          </cell>
          <cell r="F10">
            <v>2810995.4299999997</v>
          </cell>
          <cell r="G10">
            <v>3811878.59</v>
          </cell>
          <cell r="H10">
            <v>5226604.5600000005</v>
          </cell>
          <cell r="I10">
            <v>5516170.25</v>
          </cell>
          <cell r="J10">
            <v>5727242.8399999999</v>
          </cell>
          <cell r="K10">
            <v>5899893.71</v>
          </cell>
          <cell r="L10">
            <v>6371896.7000000002</v>
          </cell>
          <cell r="M10">
            <v>6441233.7300000004</v>
          </cell>
          <cell r="N10">
            <v>6818379.9800000004</v>
          </cell>
          <cell r="O10">
            <v>7013324.2600000007</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5789025.5700000003</v>
          </cell>
          <cell r="L11">
            <v>6130848.9800000004</v>
          </cell>
          <cell r="M11">
            <v>5811008.9100000001</v>
          </cell>
          <cell r="N11">
            <v>6216448.71</v>
          </cell>
          <cell r="O11">
            <v>6775182.9299999997</v>
          </cell>
        </row>
        <row r="12">
          <cell r="A12" t="str">
            <v>RDSPRG84</v>
          </cell>
          <cell r="B12">
            <v>2102586</v>
          </cell>
          <cell r="C12">
            <v>201800.97</v>
          </cell>
          <cell r="D12">
            <v>2121201.75</v>
          </cell>
          <cell r="E12">
            <v>2144695.8800000004</v>
          </cell>
          <cell r="F12">
            <v>2200734.7800000003</v>
          </cell>
          <cell r="G12">
            <v>2214385.17</v>
          </cell>
          <cell r="H12">
            <v>2247070.73</v>
          </cell>
          <cell r="I12">
            <v>2287000.12</v>
          </cell>
          <cell r="J12">
            <v>2368196.71</v>
          </cell>
          <cell r="K12">
            <v>2413320.4900000002</v>
          </cell>
          <cell r="L12">
            <v>2445868.67</v>
          </cell>
          <cell r="M12">
            <v>2541493.1000000006</v>
          </cell>
          <cell r="N12">
            <v>2604214.42</v>
          </cell>
          <cell r="O12">
            <v>2869889.5100000002</v>
          </cell>
        </row>
        <row r="14">
          <cell r="A14" t="str">
            <v>RDSPRD99</v>
          </cell>
          <cell r="B14">
            <v>0</v>
          </cell>
          <cell r="C14">
            <v>0</v>
          </cell>
          <cell r="D14">
            <v>0</v>
          </cell>
          <cell r="E14">
            <v>27451.05</v>
          </cell>
          <cell r="F14">
            <v>1080050.31</v>
          </cell>
          <cell r="G14">
            <v>1164784.5900000001</v>
          </cell>
          <cell r="H14">
            <v>1203124.8899999999</v>
          </cell>
          <cell r="I14">
            <v>1234777.19</v>
          </cell>
          <cell r="J14">
            <v>3252945.95</v>
          </cell>
          <cell r="K14">
            <v>3375460.52</v>
          </cell>
          <cell r="L14">
            <v>3459954.0700000003</v>
          </cell>
          <cell r="M14">
            <v>3678816.36</v>
          </cell>
          <cell r="N14">
            <v>3778441.1</v>
          </cell>
          <cell r="O14">
            <v>3961636.48</v>
          </cell>
        </row>
        <row r="15">
          <cell r="A15" t="str">
            <v>RDSPRD75</v>
          </cell>
          <cell r="B15">
            <v>765117</v>
          </cell>
          <cell r="C15">
            <v>41453.269999999997</v>
          </cell>
          <cell r="D15">
            <v>993549.42</v>
          </cell>
          <cell r="E15">
            <v>1320194.19</v>
          </cell>
          <cell r="F15">
            <v>1707993.94</v>
          </cell>
          <cell r="G15">
            <v>2379428.4700000002</v>
          </cell>
          <cell r="H15">
            <v>2994806.6</v>
          </cell>
          <cell r="I15">
            <v>3130824.5999999996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1591957.1199999999</v>
          </cell>
          <cell r="E16">
            <v>1641883.4200000002</v>
          </cell>
          <cell r="F16">
            <v>1659074.0999999999</v>
          </cell>
          <cell r="G16">
            <v>1735588.4300000002</v>
          </cell>
          <cell r="H16">
            <v>1799632.19</v>
          </cell>
          <cell r="I16">
            <v>1822964.8299999998</v>
          </cell>
          <cell r="J16">
            <v>1837440.85</v>
          </cell>
          <cell r="K16">
            <v>1887028.6600000001</v>
          </cell>
          <cell r="L16">
            <v>2028909.9000000001</v>
          </cell>
          <cell r="M16">
            <v>2171394.17</v>
          </cell>
          <cell r="N16">
            <v>2273463.16</v>
          </cell>
          <cell r="O16">
            <v>2517646.7999999998</v>
          </cell>
        </row>
        <row r="17">
          <cell r="A17" t="str">
            <v>RDLPLM20</v>
          </cell>
          <cell r="B17">
            <v>0</v>
          </cell>
          <cell r="C17">
            <v>0</v>
          </cell>
          <cell r="D17">
            <v>6882.8099999999995</v>
          </cell>
          <cell r="E17">
            <v>30995.51</v>
          </cell>
          <cell r="F17">
            <v>163178.74</v>
          </cell>
          <cell r="G17">
            <v>458010.97</v>
          </cell>
          <cell r="H17">
            <v>759580.76</v>
          </cell>
          <cell r="I17">
            <v>1256596.23</v>
          </cell>
          <cell r="J17">
            <v>1808907.67</v>
          </cell>
          <cell r="K17">
            <v>2506667.87</v>
          </cell>
          <cell r="L17">
            <v>2692322.29</v>
          </cell>
          <cell r="M17">
            <v>2752899.17</v>
          </cell>
          <cell r="N17">
            <v>2791116.8099999996</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2380083.7599999998</v>
          </cell>
          <cell r="N18">
            <v>2383485.2200000002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2580168.5299999998</v>
          </cell>
        </row>
        <row r="20">
          <cell r="A20" t="str">
            <v>RICPRG42</v>
          </cell>
          <cell r="B20">
            <v>520712</v>
          </cell>
          <cell r="C20">
            <v>18326.93</v>
          </cell>
          <cell r="D20">
            <v>532160.34</v>
          </cell>
          <cell r="E20">
            <v>558628.85000000009</v>
          </cell>
          <cell r="F20">
            <v>596700.51</v>
          </cell>
          <cell r="G20">
            <v>646928.98</v>
          </cell>
          <cell r="H20">
            <v>864216.9</v>
          </cell>
          <cell r="I20">
            <v>923397.61</v>
          </cell>
          <cell r="J20">
            <v>955092.41</v>
          </cell>
          <cell r="K20">
            <v>1016181.0899999999</v>
          </cell>
          <cell r="L20">
            <v>1045432.2999999999</v>
          </cell>
          <cell r="M20">
            <v>1093583.77</v>
          </cell>
          <cell r="N20">
            <v>1363246.96</v>
          </cell>
          <cell r="O20">
            <v>1667479.37</v>
          </cell>
        </row>
        <row r="21">
          <cell r="A21" t="str">
            <v>RDLPCS03</v>
          </cell>
          <cell r="B21">
            <v>0</v>
          </cell>
          <cell r="C21">
            <v>0</v>
          </cell>
          <cell r="D21">
            <v>47680.28</v>
          </cell>
          <cell r="E21">
            <v>134387.46</v>
          </cell>
          <cell r="F21">
            <v>300754.46000000002</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290755.65999999997</v>
          </cell>
          <cell r="F22">
            <v>299233.5</v>
          </cell>
          <cell r="G22">
            <v>2088480.22</v>
          </cell>
          <cell r="H22">
            <v>2102797.36</v>
          </cell>
          <cell r="I22">
            <v>2106863.29</v>
          </cell>
          <cell r="J22">
            <v>2126780.15</v>
          </cell>
          <cell r="K22">
            <v>2131373.77</v>
          </cell>
          <cell r="L22">
            <v>2137329.7999999998</v>
          </cell>
          <cell r="M22">
            <v>1949297.2</v>
          </cell>
          <cell r="N22">
            <v>1484252.24</v>
          </cell>
          <cell r="O22">
            <v>1484252.24</v>
          </cell>
        </row>
        <row r="23">
          <cell r="A23" t="str">
            <v>RDSPRD25</v>
          </cell>
          <cell r="B23">
            <v>582091</v>
          </cell>
          <cell r="C23">
            <v>21844.18</v>
          </cell>
          <cell r="D23">
            <v>592601.37000000011</v>
          </cell>
          <cell r="E23">
            <v>609553.55000000005</v>
          </cell>
          <cell r="F23">
            <v>648198.03</v>
          </cell>
          <cell r="G23">
            <v>723153.79999999993</v>
          </cell>
          <cell r="H23">
            <v>733563.3600000001</v>
          </cell>
          <cell r="I23">
            <v>809541.31</v>
          </cell>
          <cell r="J23">
            <v>848543.08</v>
          </cell>
          <cell r="K23">
            <v>897039.9</v>
          </cell>
          <cell r="L23">
            <v>898424.42999999993</v>
          </cell>
          <cell r="M23">
            <v>926972.7</v>
          </cell>
          <cell r="N23">
            <v>937177.66000000015</v>
          </cell>
          <cell r="O23">
            <v>1188638.6099999999</v>
          </cell>
        </row>
        <row r="24">
          <cell r="A24" t="str">
            <v>RDLPCM04</v>
          </cell>
          <cell r="B24">
            <v>0</v>
          </cell>
          <cell r="C24">
            <v>0</v>
          </cell>
          <cell r="D24">
            <v>32366.77</v>
          </cell>
          <cell r="E24">
            <v>49613.440000000002</v>
          </cell>
          <cell r="F24">
            <v>58699.96</v>
          </cell>
          <cell r="G24">
            <v>113925.08</v>
          </cell>
          <cell r="H24">
            <v>593793.35</v>
          </cell>
          <cell r="I24">
            <v>615967.93999999994</v>
          </cell>
          <cell r="J24">
            <v>582109.17000000004</v>
          </cell>
          <cell r="K24">
            <v>776829.33</v>
          </cell>
          <cell r="L24">
            <v>898463.98</v>
          </cell>
          <cell r="M24">
            <v>1035570.13</v>
          </cell>
          <cell r="N24">
            <v>1234560.75</v>
          </cell>
          <cell r="O24">
            <v>1303731.01</v>
          </cell>
        </row>
        <row r="25">
          <cell r="A25" t="str">
            <v>ROCPOG69</v>
          </cell>
          <cell r="B25">
            <v>0</v>
          </cell>
          <cell r="C25">
            <v>0</v>
          </cell>
          <cell r="D25">
            <v>15536.45</v>
          </cell>
          <cell r="E25">
            <v>99007.010000000009</v>
          </cell>
          <cell r="F25">
            <v>130823.4</v>
          </cell>
          <cell r="G25">
            <v>161180.19</v>
          </cell>
          <cell r="H25">
            <v>337802.52</v>
          </cell>
          <cell r="I25">
            <v>408764.44</v>
          </cell>
          <cell r="J25">
            <v>431890.08</v>
          </cell>
          <cell r="K25">
            <v>455818.30000000005</v>
          </cell>
          <cell r="L25">
            <v>489480.84</v>
          </cell>
          <cell r="M25">
            <v>916132.84</v>
          </cell>
          <cell r="N25">
            <v>1058322.44</v>
          </cell>
          <cell r="O25">
            <v>1228624.0499999998</v>
          </cell>
        </row>
        <row r="26">
          <cell r="A26" t="str">
            <v>RDLPPM07</v>
          </cell>
          <cell r="B26">
            <v>0</v>
          </cell>
          <cell r="C26">
            <v>0</v>
          </cell>
          <cell r="D26">
            <v>66766.149999999994</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266525.21000000002</v>
          </cell>
          <cell r="E27">
            <v>304777.62</v>
          </cell>
          <cell r="F27">
            <v>449031.12</v>
          </cell>
          <cell r="G27">
            <v>539964.75</v>
          </cell>
          <cell r="H27">
            <v>597180.93999999994</v>
          </cell>
          <cell r="I27">
            <v>613207.57999999996</v>
          </cell>
          <cell r="J27">
            <v>654961.16999999993</v>
          </cell>
          <cell r="K27">
            <v>707896.07</v>
          </cell>
          <cell r="L27">
            <v>793710.23</v>
          </cell>
          <cell r="M27">
            <v>861943.96</v>
          </cell>
          <cell r="N27">
            <v>862935.40999999992</v>
          </cell>
          <cell r="O27">
            <v>862935.40999999992</v>
          </cell>
        </row>
        <row r="28">
          <cell r="A28" t="str">
            <v>RICPPG51</v>
          </cell>
          <cell r="B28">
            <v>499190</v>
          </cell>
          <cell r="C28">
            <v>23019.33</v>
          </cell>
          <cell r="D28">
            <v>519189.42</v>
          </cell>
          <cell r="E28">
            <v>541576.30999999994</v>
          </cell>
          <cell r="F28">
            <v>567571.1</v>
          </cell>
          <cell r="G28">
            <v>608885.28</v>
          </cell>
          <cell r="H28">
            <v>637789.18999999994</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36673.360000000001</v>
          </cell>
          <cell r="K30">
            <v>36673.360000000001</v>
          </cell>
          <cell r="L30">
            <v>36673.360000000001</v>
          </cell>
          <cell r="M30">
            <v>37810.9</v>
          </cell>
          <cell r="N30">
            <v>76214.19</v>
          </cell>
          <cell r="O30">
            <v>697077.02</v>
          </cell>
        </row>
        <row r="31">
          <cell r="A31" t="str">
            <v>RICPOG30</v>
          </cell>
          <cell r="B31">
            <v>0</v>
          </cell>
          <cell r="C31">
            <v>0</v>
          </cell>
          <cell r="D31">
            <v>65836.639999999999</v>
          </cell>
          <cell r="E31">
            <v>254537.69</v>
          </cell>
          <cell r="F31">
            <v>344445.14</v>
          </cell>
          <cell r="G31">
            <v>415273.35000000003</v>
          </cell>
          <cell r="H31">
            <v>476315.35000000003</v>
          </cell>
          <cell r="I31">
            <v>498619.99</v>
          </cell>
          <cell r="J31">
            <v>524880.82999999996</v>
          </cell>
          <cell r="K31">
            <v>535529.37</v>
          </cell>
          <cell r="L31">
            <v>546794.64</v>
          </cell>
          <cell r="M31">
            <v>562792.63</v>
          </cell>
          <cell r="N31">
            <v>570426.44999999995</v>
          </cell>
          <cell r="O31">
            <v>570426.44999999995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381050.97000000003</v>
          </cell>
          <cell r="O32">
            <v>440042.87</v>
          </cell>
        </row>
        <row r="33">
          <cell r="A33" t="str">
            <v>RDSPLD62</v>
          </cell>
          <cell r="B33">
            <v>0</v>
          </cell>
          <cell r="C33">
            <v>0</v>
          </cell>
          <cell r="D33">
            <v>4858.8700000000008</v>
          </cell>
          <cell r="E33">
            <v>22186.080000000002</v>
          </cell>
          <cell r="F33">
            <v>38409.58</v>
          </cell>
          <cell r="G33">
            <v>61332.840000000004</v>
          </cell>
          <cell r="H33">
            <v>92273.5</v>
          </cell>
          <cell r="I33">
            <v>138717.56999999998</v>
          </cell>
          <cell r="J33">
            <v>138926.35</v>
          </cell>
          <cell r="K33">
            <v>165849.07</v>
          </cell>
          <cell r="L33">
            <v>201280.75</v>
          </cell>
          <cell r="M33">
            <v>238941.9</v>
          </cell>
          <cell r="N33">
            <v>307418.44</v>
          </cell>
          <cell r="O33">
            <v>456798.75999999995</v>
          </cell>
        </row>
        <row r="34">
          <cell r="A34" t="str">
            <v>RDLPLM34</v>
          </cell>
          <cell r="B34">
            <v>0</v>
          </cell>
          <cell r="C34">
            <v>0</v>
          </cell>
          <cell r="D34">
            <v>1979.03</v>
          </cell>
          <cell r="E34">
            <v>4028.18</v>
          </cell>
          <cell r="F34">
            <v>6164.48</v>
          </cell>
          <cell r="G34">
            <v>111200.73999999999</v>
          </cell>
          <cell r="H34">
            <v>111348.52</v>
          </cell>
          <cell r="I34">
            <v>111555.26</v>
          </cell>
          <cell r="J34">
            <v>117476.15000000001</v>
          </cell>
          <cell r="K34">
            <v>241593.12</v>
          </cell>
          <cell r="L34">
            <v>250653.38</v>
          </cell>
          <cell r="M34">
            <v>260786.12999999998</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136809.91999999998</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273698.09000000003</v>
          </cell>
          <cell r="O36">
            <v>273698.09000000003</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40594.210000000006</v>
          </cell>
          <cell r="J39">
            <v>45389.65</v>
          </cell>
          <cell r="K39">
            <v>66289.649999999994</v>
          </cell>
          <cell r="L39">
            <v>90944.2</v>
          </cell>
          <cell r="M39">
            <v>91270.080000000002</v>
          </cell>
          <cell r="N39">
            <v>91270.080000000002</v>
          </cell>
          <cell r="O39">
            <v>237286.34</v>
          </cell>
        </row>
        <row r="40">
          <cell r="A40" t="str">
            <v>RDLPCS94</v>
          </cell>
          <cell r="B40">
            <v>0</v>
          </cell>
          <cell r="C40">
            <v>0</v>
          </cell>
          <cell r="D40">
            <v>0</v>
          </cell>
          <cell r="E40">
            <v>0</v>
          </cell>
          <cell r="F40">
            <v>0</v>
          </cell>
          <cell r="G40">
            <v>22810.34</v>
          </cell>
          <cell r="H40">
            <v>38398.629999999997</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151579.05000000002</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23542413.050000004</v>
          </cell>
          <cell r="E50">
            <v>35780172.300000019</v>
          </cell>
          <cell r="F50">
            <v>53204335.840000004</v>
          </cell>
          <cell r="G50">
            <v>67836828.519999996</v>
          </cell>
          <cell r="H50">
            <v>81125317.419999987</v>
          </cell>
          <cell r="I50">
            <v>90615791.179999977</v>
          </cell>
          <cell r="J50">
            <v>101372918.61000001</v>
          </cell>
          <cell r="K50">
            <v>111757497.58999999</v>
          </cell>
          <cell r="L50">
            <v>125141802.36000004</v>
          </cell>
          <cell r="M50">
            <v>135711507.58999997</v>
          </cell>
          <cell r="N50">
            <v>142921055.79000002</v>
          </cell>
          <cell r="O50">
            <v>159965173.63000005</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23542413.050000004</v>
          </cell>
          <cell r="E68">
            <v>35780172.300000019</v>
          </cell>
          <cell r="F68">
            <v>53204335.840000004</v>
          </cell>
          <cell r="G68">
            <v>67836828.519999996</v>
          </cell>
          <cell r="H68">
            <v>81125317.419999987</v>
          </cell>
          <cell r="I68">
            <v>90615791.179999977</v>
          </cell>
          <cell r="J68">
            <v>101372918.61000001</v>
          </cell>
          <cell r="K68">
            <v>111757497.58999999</v>
          </cell>
          <cell r="L68">
            <v>125141802.36000004</v>
          </cell>
          <cell r="M68">
            <v>135711507.58999997</v>
          </cell>
          <cell r="N68">
            <v>142921055.79000002</v>
          </cell>
          <cell r="O68">
            <v>159965173.63000005</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23542413.050000004</v>
          </cell>
          <cell r="E70">
            <v>35780172.300000019</v>
          </cell>
          <cell r="F70">
            <v>53204335.840000004</v>
          </cell>
          <cell r="G70">
            <v>67836828.519999996</v>
          </cell>
          <cell r="H70">
            <v>81125317.419999987</v>
          </cell>
          <cell r="I70">
            <v>90615791.179999977</v>
          </cell>
          <cell r="J70">
            <v>101372918.61000001</v>
          </cell>
          <cell r="K70">
            <v>111757497.58999999</v>
          </cell>
          <cell r="L70">
            <v>125141802.36000004</v>
          </cell>
          <cell r="M70">
            <v>135711507.58999997</v>
          </cell>
          <cell r="N70">
            <v>142921055.79000002</v>
          </cell>
          <cell r="O70">
            <v>159965173.63000005</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33674437.829999998</v>
          </cell>
          <cell r="E72">
            <v>33977425.409999996</v>
          </cell>
          <cell r="F72">
            <v>34141550.009999998</v>
          </cell>
          <cell r="G72">
            <v>34479321.130000003</v>
          </cell>
          <cell r="H72">
            <v>34915484.689999998</v>
          </cell>
          <cell r="I72">
            <v>38529114.980000004</v>
          </cell>
          <cell r="J72">
            <v>38228438.320000008</v>
          </cell>
          <cell r="K72">
            <v>38300554.079999998</v>
          </cell>
          <cell r="L72">
            <v>38364587.719999999</v>
          </cell>
          <cell r="M72">
            <v>38459506.850000001</v>
          </cell>
          <cell r="N72">
            <v>38513563.780000001</v>
          </cell>
          <cell r="O72">
            <v>38712655</v>
          </cell>
        </row>
        <row r="73">
          <cell r="A73" t="str">
            <v>JOB BALANCE LESS AFUDC</v>
          </cell>
          <cell r="D73">
            <v>57216850.880000003</v>
          </cell>
          <cell r="E73">
            <v>69757597.710000008</v>
          </cell>
          <cell r="F73">
            <v>87345885.849999994</v>
          </cell>
          <cell r="G73">
            <v>102316149.65000001</v>
          </cell>
          <cell r="H73">
            <v>116040802.10999998</v>
          </cell>
          <cell r="I73">
            <v>129144906.15999998</v>
          </cell>
          <cell r="J73">
            <v>139601356.93000001</v>
          </cell>
          <cell r="K73">
            <v>150058051.66999999</v>
          </cell>
          <cell r="L73">
            <v>163506390.08000004</v>
          </cell>
          <cell r="M73">
            <v>174171014.43999997</v>
          </cell>
          <cell r="N73">
            <v>181435328.57000002</v>
          </cell>
          <cell r="O73">
            <v>198677828.63000005</v>
          </cell>
        </row>
        <row r="75">
          <cell r="B75">
            <v>13541507.07</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evenue"/>
      <sheetName val="Starpower"/>
      <sheetName val="Summary Dec06"/>
    </sheetNames>
    <sheetDataSet>
      <sheetData sheetId="0"/>
      <sheetData sheetId="1"/>
      <sheetData sheetId="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Deepwater 2002 Income Statement"/>
      <sheetName val="2002 TUB Income Statement w DW"/>
      <sheetName val="TUB Income Statement 2002-2006"/>
      <sheetName val="TUB Inc State 2002-2006 w DW"/>
      <sheetName val="Sheet1"/>
      <sheetName val="OTRA Discounts"/>
      <sheetName val="TBC Rate Summary"/>
      <sheetName val="Restructuring Amort."/>
      <sheetName val="JFJ-4 CEP Rate"/>
      <sheetName val="JFJ-1 Deferral Recovery Rate"/>
      <sheetName val="Keystone Swap Amort Sched"/>
      <sheetName val="ADJUSTMENTS"/>
      <sheetName val="COST OF 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Deepwater 2002 Income Statement"/>
      <sheetName val="2002 TUB Income Statement w DW"/>
      <sheetName val="TUB Income Statement 2002-2006"/>
      <sheetName val="TUB Inc State 2002-2006 w DW"/>
      <sheetName val="Sheet1"/>
      <sheetName val="OTRA Discounts"/>
      <sheetName val="TBC Rate Summary"/>
      <sheetName val="Restructuring Amort."/>
      <sheetName val="JFJ-4 CEP Rate"/>
      <sheetName val="JFJ-1 Deferral Recovery Rate"/>
      <sheetName val="Keystone Swap Amort Sched"/>
      <sheetName val="ADJUSTMENTS"/>
      <sheetName val="COST OF 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 8"/>
      <sheetName val="RR 8 2"/>
    </sheetNames>
    <sheetDataSet>
      <sheetData sheetId="0"/>
      <sheetData sheetId="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evenue"/>
      <sheetName val="Starpower"/>
      <sheetName val="Summary Dec06"/>
    </sheetNames>
    <sheetDataSet>
      <sheetData sheetId="0"/>
      <sheetData sheetId="1"/>
      <sheetData sheetId="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204"/>
      <sheetName val="222"/>
      <sheetName val="876"/>
    </sheetNames>
    <sheetDataSet>
      <sheetData sheetId="0"/>
      <sheetData sheetId="1"/>
      <sheetData sheetId="2"/>
      <sheetData sheetId="3"/>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2152904.7999999998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1110779.8799999999</v>
          </cell>
          <cell r="G78">
            <v>2518668.5499999998</v>
          </cell>
          <cell r="H78">
            <v>230659.34</v>
          </cell>
          <cell r="I78">
            <v>0</v>
          </cell>
          <cell r="J78">
            <v>0</v>
          </cell>
          <cell r="K78">
            <v>0</v>
          </cell>
          <cell r="L78">
            <v>0</v>
          </cell>
          <cell r="M78">
            <v>0</v>
          </cell>
          <cell r="N78">
            <v>3860107.7699999996</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2665285.9500000002</v>
          </cell>
          <cell r="G84">
            <v>0</v>
          </cell>
          <cell r="H84">
            <v>0</v>
          </cell>
          <cell r="I84">
            <v>0</v>
          </cell>
          <cell r="J84">
            <v>0</v>
          </cell>
          <cell r="K84">
            <v>0</v>
          </cell>
          <cell r="L84">
            <v>0</v>
          </cell>
          <cell r="M84">
            <v>0</v>
          </cell>
          <cell r="N84">
            <v>2665285.9500000002</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293373.84999999998</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2081.6799999999998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143445.23000000001</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279355.21999999997</v>
          </cell>
          <cell r="D100">
            <v>0</v>
          </cell>
          <cell r="E100">
            <v>0</v>
          </cell>
          <cell r="F100">
            <v>0</v>
          </cell>
          <cell r="G100">
            <v>0</v>
          </cell>
          <cell r="H100">
            <v>0</v>
          </cell>
          <cell r="I100">
            <v>0</v>
          </cell>
          <cell r="J100">
            <v>0</v>
          </cell>
          <cell r="K100">
            <v>0</v>
          </cell>
          <cell r="L100">
            <v>0</v>
          </cell>
          <cell r="M100">
            <v>0</v>
          </cell>
          <cell r="N100">
            <v>279355.21999999997</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357883.83999999997</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337636.80999999994</v>
          </cell>
          <cell r="D130">
            <v>2405336.98</v>
          </cell>
          <cell r="E130">
            <v>15511.14</v>
          </cell>
          <cell r="F130">
            <v>13893104.400000002</v>
          </cell>
          <cell r="G130">
            <v>2556446.8399999994</v>
          </cell>
          <cell r="H130">
            <v>713300.63</v>
          </cell>
          <cell r="I130">
            <v>0</v>
          </cell>
          <cell r="J130">
            <v>6760750.1799999997</v>
          </cell>
          <cell r="K130">
            <v>574045.39</v>
          </cell>
          <cell r="L130">
            <v>1469817.94</v>
          </cell>
          <cell r="M130">
            <v>613614.74</v>
          </cell>
          <cell r="N130">
            <v>30221494.669999994</v>
          </cell>
        </row>
        <row r="131">
          <cell r="N131">
            <v>30221494.670000002</v>
          </cell>
        </row>
      </sheetData>
      <sheetData sheetId="2"/>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2152904.7999999998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1110779.8799999999</v>
          </cell>
          <cell r="G78">
            <v>2518668.5499999998</v>
          </cell>
          <cell r="H78">
            <v>230659.34</v>
          </cell>
          <cell r="I78">
            <v>0</v>
          </cell>
          <cell r="J78">
            <v>0</v>
          </cell>
          <cell r="K78">
            <v>0</v>
          </cell>
          <cell r="L78">
            <v>0</v>
          </cell>
          <cell r="M78">
            <v>0</v>
          </cell>
          <cell r="N78">
            <v>3860107.7699999996</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2665285.9500000002</v>
          </cell>
          <cell r="G84">
            <v>0</v>
          </cell>
          <cell r="H84">
            <v>0</v>
          </cell>
          <cell r="I84">
            <v>0</v>
          </cell>
          <cell r="J84">
            <v>0</v>
          </cell>
          <cell r="K84">
            <v>0</v>
          </cell>
          <cell r="L84">
            <v>0</v>
          </cell>
          <cell r="M84">
            <v>0</v>
          </cell>
          <cell r="N84">
            <v>2665285.9500000002</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293373.84999999998</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2081.6799999999998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143445.23000000001</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279355.21999999997</v>
          </cell>
          <cell r="D100">
            <v>0</v>
          </cell>
          <cell r="E100">
            <v>0</v>
          </cell>
          <cell r="F100">
            <v>0</v>
          </cell>
          <cell r="G100">
            <v>0</v>
          </cell>
          <cell r="H100">
            <v>0</v>
          </cell>
          <cell r="I100">
            <v>0</v>
          </cell>
          <cell r="J100">
            <v>0</v>
          </cell>
          <cell r="K100">
            <v>0</v>
          </cell>
          <cell r="L100">
            <v>0</v>
          </cell>
          <cell r="M100">
            <v>0</v>
          </cell>
          <cell r="N100">
            <v>279355.21999999997</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357883.83999999997</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337636.80999999994</v>
          </cell>
          <cell r="D130">
            <v>2405336.98</v>
          </cell>
          <cell r="E130">
            <v>15511.14</v>
          </cell>
          <cell r="F130">
            <v>13893104.400000002</v>
          </cell>
          <cell r="G130">
            <v>2556446.8399999994</v>
          </cell>
          <cell r="H130">
            <v>713300.63</v>
          </cell>
          <cell r="I130">
            <v>0</v>
          </cell>
          <cell r="J130">
            <v>6760750.1799999997</v>
          </cell>
          <cell r="K130">
            <v>574045.39</v>
          </cell>
          <cell r="L130">
            <v>1469817.94</v>
          </cell>
          <cell r="M130">
            <v>613614.74</v>
          </cell>
          <cell r="N130">
            <v>30221494.669999994</v>
          </cell>
        </row>
        <row r="131">
          <cell r="N131">
            <v>30221494.670000002</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centage Summary"/>
      <sheetName val="Total 3540-3580"/>
      <sheetName val="3540"/>
      <sheetName val="3550"/>
      <sheetName val="3560"/>
      <sheetName val="3570"/>
      <sheetName val="3580"/>
      <sheetName val="Total 3640-3732"/>
      <sheetName val="3640"/>
      <sheetName val="3650"/>
      <sheetName val="3660"/>
      <sheetName val="3670"/>
      <sheetName val="3680"/>
      <sheetName val="3691"/>
      <sheetName val="3692"/>
      <sheetName val="3700"/>
      <sheetName val="3711"/>
      <sheetName val="3712"/>
      <sheetName val="3713"/>
      <sheetName val="3720"/>
      <sheetName val="3731"/>
      <sheetName val="3732"/>
      <sheetName val="3620"/>
      <sheetName val="3530"/>
      <sheetName val="3520"/>
      <sheetName val="3610"/>
      <sheetName val="Report 17 for 2008 T&amp;D"/>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centage Summary"/>
      <sheetName val="Total 3540-3580"/>
      <sheetName val="3540"/>
      <sheetName val="3550"/>
      <sheetName val="3560"/>
      <sheetName val="3570"/>
      <sheetName val="3580"/>
      <sheetName val="Total 3640-3732"/>
      <sheetName val="3640"/>
      <sheetName val="3650"/>
      <sheetName val="3660"/>
      <sheetName val="3670"/>
      <sheetName val="3680"/>
      <sheetName val="3691"/>
      <sheetName val="3692"/>
      <sheetName val="3700"/>
      <sheetName val="3711"/>
      <sheetName val="3712"/>
      <sheetName val="3713"/>
      <sheetName val="3720"/>
      <sheetName val="3731"/>
      <sheetName val="3732"/>
      <sheetName val="3620"/>
      <sheetName val="3530"/>
      <sheetName val="3520"/>
      <sheetName val="3610"/>
      <sheetName val="Report 17 for 2008 T&amp;D"/>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ummary"/>
      <sheetName val="Sheet1"/>
      <sheetName val="Q2 Data"/>
      <sheetName val="190100"/>
      <sheetName val="190110"/>
      <sheetName val="190200"/>
      <sheetName val="190210"/>
      <sheetName val="190500"/>
      <sheetName val="190510"/>
      <sheetName val="282100"/>
      <sheetName val="282200"/>
      <sheetName val="283100"/>
      <sheetName val="283110"/>
      <sheetName val="283200"/>
      <sheetName val="283210"/>
      <sheetName val="Defd Expense RFWD"/>
      <sheetName val="797037"/>
      <sheetName val="797047"/>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ummary"/>
      <sheetName val="Sheet1"/>
      <sheetName val="Q2 Data"/>
      <sheetName val="190100"/>
      <sheetName val="190110"/>
      <sheetName val="190200"/>
      <sheetName val="190210"/>
      <sheetName val="190500"/>
      <sheetName val="190510"/>
      <sheetName val="282100"/>
      <sheetName val="282200"/>
      <sheetName val="283100"/>
      <sheetName val="283110"/>
      <sheetName val="283200"/>
      <sheetName val="283210"/>
      <sheetName val="Defd Expense RFWD"/>
      <sheetName val="797037"/>
      <sheetName val="797047"/>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T Analysis"/>
      <sheetName val="SAP Export"/>
      <sheetName val="DSUM"/>
      <sheetName val="Instructions"/>
    </sheetNames>
    <sheetDataSet>
      <sheetData sheetId="0"/>
      <sheetData sheetId="1"/>
      <sheetData sheetId="2"/>
      <sheetData sheetId="3"/>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T Analysis"/>
      <sheetName val="SAP Export"/>
      <sheetName val="DSUM"/>
      <sheetName val="Instructions"/>
    </sheetNames>
    <sheetDataSet>
      <sheetData sheetId="0"/>
      <sheetData sheetId="1"/>
      <sheetData sheetId="2"/>
      <sheetData sheetId="3"/>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FACT"/>
    </sheetNames>
    <sheetDataSet>
      <sheetData sheetId="0"/>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TST"/>
      <sheetName val="B.1"/>
      <sheetName val="B.1.1"/>
      <sheetName val="B.3.1 "/>
      <sheetName val="B.3.2  "/>
      <sheetName val="NITS "/>
      <sheetName val="Input"/>
      <sheetName val="Cost of Capital"/>
      <sheetName val="Compare"/>
      <sheetName val="Macro1"/>
      <sheetName val="PrintModule"/>
    </sheetNames>
    <sheetDataSet>
      <sheetData sheetId="0"/>
      <sheetData sheetId="1"/>
      <sheetData sheetId="2"/>
      <sheetData sheetId="3"/>
      <sheetData sheetId="4"/>
      <sheetData sheetId="5"/>
      <sheetData sheetId="6"/>
      <sheetData sheetId="7"/>
      <sheetData sheetId="8"/>
      <sheetData sheetId="9">
        <row r="33">
          <cell r="F33">
            <v>7.9500000000000001E-2</v>
          </cell>
        </row>
      </sheetData>
      <sheetData sheetId="10"/>
      <sheetData sheetId="11"/>
      <sheetData sheetId="12"/>
      <sheetData sheetId="1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1">
          <cell r="E31">
            <v>21827621.52</v>
          </cell>
        </row>
      </sheetData>
      <sheetData sheetId="17"/>
      <sheetData sheetId="18"/>
      <sheetData sheetId="19"/>
      <sheetData sheetId="20"/>
      <sheetData sheetId="21"/>
      <sheetData sheetId="22"/>
      <sheetData sheetId="23"/>
      <sheetData sheetId="24"/>
      <sheetData sheetId="25" refreshError="1">
        <row r="2">
          <cell r="A2">
            <v>190</v>
          </cell>
        </row>
        <row r="3">
          <cell r="A3">
            <v>282</v>
          </cell>
        </row>
        <row r="4">
          <cell r="A4">
            <v>283</v>
          </cell>
        </row>
      </sheetData>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1">
          <cell r="E31">
            <v>21827621.52</v>
          </cell>
        </row>
      </sheetData>
      <sheetData sheetId="17"/>
      <sheetData sheetId="18"/>
      <sheetData sheetId="19"/>
      <sheetData sheetId="20"/>
      <sheetData sheetId="21"/>
      <sheetData sheetId="22"/>
      <sheetData sheetId="23"/>
      <sheetData sheetId="24"/>
      <sheetData sheetId="25" refreshError="1">
        <row r="2">
          <cell r="A2">
            <v>190</v>
          </cell>
        </row>
        <row r="3">
          <cell r="A3">
            <v>282</v>
          </cell>
        </row>
        <row r="4">
          <cell r="A4">
            <v>283</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 val="AltAcctTable"/>
      <sheetName val="Cons TB"/>
      <sheetName val="Depreciation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B418"/>
  <sheetViews>
    <sheetView tabSelected="1" view="pageBreakPreview" zoomScale="80" zoomScaleNormal="70" zoomScaleSheetLayoutView="80" workbookViewId="0"/>
  </sheetViews>
  <sheetFormatPr defaultColWidth="9.1796875" defaultRowHeight="15.5"/>
  <cols>
    <col min="1" max="1" width="7.453125" style="24" customWidth="1"/>
    <col min="2" max="2" width="5.7265625" style="29" customWidth="1"/>
    <col min="3" max="3" width="64" style="29" customWidth="1"/>
    <col min="4" max="4" width="35.81640625" style="29" customWidth="1"/>
    <col min="5" max="5" width="25.7265625" style="18" customWidth="1"/>
    <col min="6" max="6" width="65.7265625" style="15" customWidth="1"/>
    <col min="7" max="7" width="2.7265625" style="15" customWidth="1"/>
    <col min="8" max="8" width="26.1796875" style="15" customWidth="1"/>
    <col min="9" max="9" width="3.26953125" style="19" customWidth="1"/>
    <col min="10" max="10" width="14.7265625" style="15" customWidth="1"/>
    <col min="11" max="11" width="11.453125" style="15" bestFit="1" customWidth="1"/>
    <col min="12" max="12" width="11.453125" style="1604" customWidth="1"/>
    <col min="13" max="16384" width="9.1796875" style="15"/>
  </cols>
  <sheetData>
    <row r="1" spans="1:12" ht="30">
      <c r="A1" s="1"/>
      <c r="C1" s="29" t="s">
        <v>86</v>
      </c>
      <c r="F1" s="282"/>
      <c r="H1" s="282"/>
      <c r="I1" s="283"/>
    </row>
    <row r="2" spans="1:12" ht="57" customHeight="1">
      <c r="A2" s="1"/>
      <c r="D2" s="120" t="s">
        <v>1398</v>
      </c>
      <c r="F2" s="121"/>
      <c r="H2" s="282"/>
      <c r="I2" s="283"/>
    </row>
    <row r="3" spans="1:12" s="125" customFormat="1" ht="25.5" customHeight="1" thickBot="1">
      <c r="A3" s="122"/>
      <c r="B3" s="123"/>
      <c r="C3" s="123"/>
      <c r="D3" s="123"/>
      <c r="E3" s="124"/>
    </row>
    <row r="4" spans="1:12" ht="27.75" customHeight="1" thickBot="1">
      <c r="A4" s="126" t="s">
        <v>1399</v>
      </c>
      <c r="B4" s="127"/>
      <c r="C4" s="127"/>
      <c r="D4" s="127"/>
      <c r="E4" s="128"/>
      <c r="F4" s="129"/>
      <c r="H4" s="150"/>
      <c r="I4" s="124"/>
    </row>
    <row r="5" spans="1:12" s="85" customFormat="1" ht="42" customHeight="1" thickBot="1">
      <c r="A5" s="130" t="s">
        <v>255</v>
      </c>
      <c r="B5" s="131"/>
      <c r="C5" s="132"/>
      <c r="D5" s="132"/>
      <c r="E5" s="133" t="s">
        <v>256</v>
      </c>
      <c r="F5" s="134" t="s">
        <v>257</v>
      </c>
      <c r="G5" s="135"/>
      <c r="H5" s="136" t="s">
        <v>1855</v>
      </c>
      <c r="I5" s="291"/>
    </row>
    <row r="6" spans="1:12" s="143" customFormat="1" ht="23.25" customHeight="1">
      <c r="A6" s="137" t="s">
        <v>258</v>
      </c>
      <c r="B6" s="138"/>
      <c r="C6" s="139"/>
      <c r="D6" s="139"/>
      <c r="E6" s="140"/>
      <c r="F6" s="141"/>
      <c r="G6" s="142"/>
      <c r="H6" s="141"/>
      <c r="I6" s="141"/>
    </row>
    <row r="7" spans="1:12" s="319" customFormat="1">
      <c r="A7" s="144" t="s">
        <v>259</v>
      </c>
      <c r="B7" s="145"/>
      <c r="C7" s="146"/>
      <c r="D7" s="146"/>
      <c r="E7" s="680"/>
      <c r="F7" s="147"/>
      <c r="G7" s="147"/>
      <c r="H7" s="71"/>
      <c r="I7" s="148"/>
    </row>
    <row r="8" spans="1:12" s="319" customFormat="1">
      <c r="A8" s="41"/>
      <c r="B8" s="348"/>
      <c r="C8" s="348"/>
      <c r="D8" s="348"/>
      <c r="E8" s="654"/>
      <c r="F8" s="324"/>
      <c r="G8" s="324"/>
      <c r="H8" s="148"/>
      <c r="I8" s="148"/>
    </row>
    <row r="9" spans="1:12" s="358" customFormat="1" ht="18" customHeight="1">
      <c r="A9" s="25"/>
      <c r="B9" s="337" t="s">
        <v>260</v>
      </c>
      <c r="C9" s="339"/>
      <c r="D9" s="339"/>
      <c r="E9" s="73"/>
      <c r="F9" s="320"/>
      <c r="G9" s="320"/>
      <c r="H9" s="320"/>
      <c r="I9" s="34"/>
    </row>
    <row r="10" spans="1:12" s="358" customFormat="1">
      <c r="A10" s="341">
        <v>1</v>
      </c>
      <c r="B10" s="341"/>
      <c r="C10" s="324" t="s">
        <v>1839</v>
      </c>
      <c r="D10" s="149"/>
      <c r="E10" s="653"/>
      <c r="F10" s="320" t="s">
        <v>261</v>
      </c>
      <c r="G10" s="339"/>
      <c r="H10" s="1620">
        <v>4602589</v>
      </c>
      <c r="I10" s="292"/>
      <c r="K10" s="1625"/>
    </row>
    <row r="11" spans="1:12" s="1604" customFormat="1">
      <c r="A11" s="341" t="s">
        <v>1835</v>
      </c>
      <c r="B11" s="341"/>
      <c r="C11" s="324" t="s">
        <v>1842</v>
      </c>
      <c r="D11" s="149"/>
      <c r="E11" s="1622"/>
      <c r="F11" s="320" t="s">
        <v>1840</v>
      </c>
      <c r="G11" s="339"/>
      <c r="H11" s="673">
        <v>1957555</v>
      </c>
      <c r="I11" s="292"/>
      <c r="K11" s="1625"/>
    </row>
    <row r="12" spans="1:12" s="1604" customFormat="1">
      <c r="A12" s="341" t="s">
        <v>1836</v>
      </c>
      <c r="B12" s="341"/>
      <c r="C12" s="324" t="s">
        <v>1841</v>
      </c>
      <c r="D12" s="149"/>
      <c r="E12" s="1622"/>
      <c r="F12" s="320" t="s">
        <v>1840</v>
      </c>
      <c r="G12" s="339"/>
      <c r="H12" s="673">
        <v>931160</v>
      </c>
      <c r="I12" s="292"/>
      <c r="K12" s="1625"/>
    </row>
    <row r="13" spans="1:12" s="1604" customFormat="1">
      <c r="A13" s="341" t="s">
        <v>1837</v>
      </c>
      <c r="B13" s="341"/>
      <c r="C13" s="324" t="s">
        <v>1843</v>
      </c>
      <c r="D13" s="149"/>
      <c r="E13" s="1622"/>
      <c r="F13" s="320" t="s">
        <v>1845</v>
      </c>
      <c r="G13" s="339"/>
      <c r="H13" s="1624">
        <f>SUM(H10:H12)</f>
        <v>7491304</v>
      </c>
      <c r="I13" s="292"/>
      <c r="K13" s="1625"/>
    </row>
    <row r="14" spans="1:12" s="1604" customFormat="1">
      <c r="A14" s="341">
        <v>2</v>
      </c>
      <c r="B14" s="341"/>
      <c r="C14" s="324" t="s">
        <v>1844</v>
      </c>
      <c r="D14" s="149"/>
      <c r="E14" s="1622"/>
      <c r="F14" s="320" t="s">
        <v>263</v>
      </c>
      <c r="G14" s="339"/>
      <c r="H14" s="1620">
        <v>36719079</v>
      </c>
      <c r="I14" s="292"/>
      <c r="K14" s="1625"/>
    </row>
    <row r="15" spans="1:12" s="1604" customFormat="1">
      <c r="A15" s="341" t="s">
        <v>1847</v>
      </c>
      <c r="B15" s="341"/>
      <c r="C15" s="324" t="s">
        <v>1846</v>
      </c>
      <c r="D15" s="149"/>
      <c r="E15" s="1622"/>
      <c r="F15" s="320" t="s">
        <v>1840</v>
      </c>
      <c r="G15" s="339"/>
      <c r="H15" s="667">
        <v>11259063</v>
      </c>
      <c r="I15" s="292"/>
      <c r="K15" s="1625"/>
    </row>
    <row r="16" spans="1:12" s="358" customFormat="1">
      <c r="A16" s="653" t="s">
        <v>1848</v>
      </c>
      <c r="B16" s="339"/>
      <c r="C16" s="339" t="s">
        <v>1850</v>
      </c>
      <c r="D16" s="339"/>
      <c r="E16" s="653"/>
      <c r="F16" s="320" t="s">
        <v>1840</v>
      </c>
      <c r="H16" s="667">
        <v>29499737</v>
      </c>
      <c r="I16" s="319"/>
      <c r="K16" s="1625"/>
      <c r="L16" s="1604"/>
    </row>
    <row r="17" spans="1:12" s="358" customFormat="1">
      <c r="A17" s="341" t="s">
        <v>1849</v>
      </c>
      <c r="B17" s="341"/>
      <c r="C17" s="324" t="s">
        <v>262</v>
      </c>
      <c r="D17" s="324"/>
      <c r="E17" s="653"/>
      <c r="F17" s="324" t="s">
        <v>1851</v>
      </c>
      <c r="G17" s="339"/>
      <c r="H17" s="1624">
        <f>SUM(H14:H16)</f>
        <v>77477879</v>
      </c>
      <c r="I17" s="292"/>
      <c r="K17" s="1625"/>
      <c r="L17" s="1604"/>
    </row>
    <row r="18" spans="1:12" s="1604" customFormat="1">
      <c r="A18" s="341">
        <v>3</v>
      </c>
      <c r="B18" s="341"/>
      <c r="C18" s="324" t="s">
        <v>1852</v>
      </c>
      <c r="D18" s="324"/>
      <c r="E18" s="1622"/>
      <c r="F18" s="324" t="s">
        <v>264</v>
      </c>
      <c r="G18" s="339"/>
      <c r="H18" s="1621">
        <v>3185252</v>
      </c>
      <c r="I18" s="292"/>
      <c r="K18" s="1625"/>
    </row>
    <row r="19" spans="1:12" s="1604" customFormat="1">
      <c r="A19" s="341" t="s">
        <v>664</v>
      </c>
      <c r="B19" s="341"/>
      <c r="C19" s="324" t="s">
        <v>1853</v>
      </c>
      <c r="D19" s="324"/>
      <c r="E19" s="1622"/>
      <c r="F19" s="320" t="s">
        <v>1840</v>
      </c>
      <c r="G19" s="339"/>
      <c r="H19" s="673">
        <v>7618119</v>
      </c>
      <c r="I19" s="292"/>
      <c r="K19" s="1625"/>
    </row>
    <row r="20" spans="1:12" s="358" customFormat="1">
      <c r="A20" s="341" t="s">
        <v>665</v>
      </c>
      <c r="B20" s="341"/>
      <c r="C20" s="324" t="s">
        <v>1854</v>
      </c>
      <c r="D20" s="324"/>
      <c r="E20" s="653"/>
      <c r="F20" s="320" t="s">
        <v>1840</v>
      </c>
      <c r="G20" s="339"/>
      <c r="H20" s="673">
        <v>10963068</v>
      </c>
      <c r="I20" s="293"/>
      <c r="K20" s="1625"/>
      <c r="L20" s="1604"/>
    </row>
    <row r="21" spans="1:12" s="1604" customFormat="1">
      <c r="A21" s="341"/>
      <c r="B21" s="341"/>
      <c r="C21" s="638"/>
      <c r="D21" s="324"/>
      <c r="E21" s="1622"/>
      <c r="F21" s="320"/>
      <c r="G21" s="339"/>
      <c r="H21" s="668"/>
      <c r="I21" s="293"/>
    </row>
    <row r="22" spans="1:12" s="358" customFormat="1">
      <c r="A22" s="341">
        <v>4</v>
      </c>
      <c r="B22" s="341"/>
      <c r="C22" s="151" t="s">
        <v>44</v>
      </c>
      <c r="D22" s="50"/>
      <c r="E22" s="152"/>
      <c r="F22" s="50" t="s">
        <v>1838</v>
      </c>
      <c r="G22" s="47"/>
      <c r="H22" s="178">
        <f>H17-H18-H19-H20</f>
        <v>55711440</v>
      </c>
      <c r="I22" s="338"/>
      <c r="K22" s="1625"/>
      <c r="L22" s="1604"/>
    </row>
    <row r="23" spans="1:12" s="358" customFormat="1">
      <c r="A23" s="341"/>
      <c r="B23" s="341"/>
      <c r="C23" s="37"/>
      <c r="D23" s="339"/>
      <c r="E23" s="73"/>
      <c r="F23" s="339"/>
      <c r="G23" s="339"/>
      <c r="H23" s="665"/>
      <c r="I23" s="34"/>
    </row>
    <row r="24" spans="1:12" s="358" customFormat="1" ht="16" thickBot="1">
      <c r="A24" s="341">
        <v>5</v>
      </c>
      <c r="B24" s="153" t="s">
        <v>245</v>
      </c>
      <c r="C24" s="153"/>
      <c r="D24" s="154"/>
      <c r="E24" s="186"/>
      <c r="F24" s="155" t="s">
        <v>1834</v>
      </c>
      <c r="G24" s="156"/>
      <c r="H24" s="1648">
        <f>+H13/H22</f>
        <v>0.13446617068235894</v>
      </c>
      <c r="I24" s="289"/>
      <c r="K24" s="1625"/>
      <c r="L24" s="1604"/>
    </row>
    <row r="25" spans="1:12" s="358" customFormat="1" ht="16" thickTop="1">
      <c r="A25" s="341"/>
      <c r="B25" s="341"/>
      <c r="C25" s="337"/>
      <c r="D25" s="322"/>
      <c r="E25" s="73"/>
      <c r="F25" s="339"/>
      <c r="G25" s="339"/>
      <c r="H25" s="157"/>
      <c r="I25" s="294"/>
    </row>
    <row r="26" spans="1:12" s="358" customFormat="1">
      <c r="A26" s="653"/>
      <c r="B26" s="337" t="s">
        <v>54</v>
      </c>
      <c r="C26" s="339"/>
      <c r="E26" s="653"/>
      <c r="I26" s="319"/>
    </row>
    <row r="27" spans="1:12" s="358" customFormat="1">
      <c r="A27" s="25">
        <v>6</v>
      </c>
      <c r="C27" s="324" t="s">
        <v>143</v>
      </c>
      <c r="D27" s="339"/>
      <c r="E27" s="195" t="str">
        <f>"(Note "&amp;B$337&amp;")"</f>
        <v>(Note B)</v>
      </c>
      <c r="F27" s="324" t="s">
        <v>746</v>
      </c>
      <c r="H27" s="670">
        <f>'9A - Gross Plant &amp; ARO'!K24</f>
        <v>5028915657.96</v>
      </c>
      <c r="I27" s="292"/>
      <c r="K27" s="1625"/>
      <c r="L27" s="1604"/>
    </row>
    <row r="28" spans="1:12" s="358" customFormat="1">
      <c r="A28" s="25" t="s">
        <v>767</v>
      </c>
      <c r="B28" s="25"/>
      <c r="C28" s="337" t="s">
        <v>722</v>
      </c>
      <c r="D28" s="322"/>
      <c r="E28" s="653"/>
      <c r="F28" s="34" t="s">
        <v>768</v>
      </c>
      <c r="H28" s="670">
        <f>+'10 - Merger Costs'!C103</f>
        <v>0</v>
      </c>
      <c r="I28" s="292"/>
      <c r="K28" s="1625"/>
      <c r="L28" s="1604"/>
    </row>
    <row r="29" spans="1:12" s="358" customFormat="1">
      <c r="A29" s="25">
        <v>7</v>
      </c>
      <c r="C29" s="324" t="s">
        <v>265</v>
      </c>
      <c r="D29" s="339"/>
      <c r="E29" s="195"/>
      <c r="F29" s="344" t="str">
        <f>"(Line "&amp;A$62&amp;" - "&amp;A$63&amp;")"</f>
        <v>(Line 24 - 24a)</v>
      </c>
      <c r="H29" s="668">
        <f>H62-H63</f>
        <v>0</v>
      </c>
      <c r="I29" s="34"/>
      <c r="K29" s="1625"/>
      <c r="L29" s="1604"/>
    </row>
    <row r="30" spans="1:12" s="358" customFormat="1">
      <c r="A30" s="25">
        <v>8</v>
      </c>
      <c r="C30" s="325" t="s">
        <v>266</v>
      </c>
      <c r="D30" s="47"/>
      <c r="E30" s="159"/>
      <c r="F30" s="50" t="str">
        <f>"(Line "&amp;A27&amp;" - "&amp;A28&amp;" +"&amp;A29&amp;")"</f>
        <v>(Line 6 - 6a +7)</v>
      </c>
      <c r="G30" s="158"/>
      <c r="H30" s="671">
        <f>+H27-H28+H29</f>
        <v>5028915657.96</v>
      </c>
      <c r="I30" s="338"/>
      <c r="K30" s="1625"/>
      <c r="L30" s="1604"/>
    </row>
    <row r="31" spans="1:12" s="358" customFormat="1">
      <c r="A31" s="150"/>
      <c r="C31" s="324"/>
      <c r="D31" s="339"/>
      <c r="E31" s="653"/>
      <c r="F31" s="324"/>
      <c r="H31" s="668"/>
      <c r="I31" s="34"/>
    </row>
    <row r="32" spans="1:12" s="358" customFormat="1">
      <c r="A32" s="25">
        <f>+A30+1</f>
        <v>9</v>
      </c>
      <c r="C32" s="324" t="s">
        <v>144</v>
      </c>
      <c r="D32" s="339"/>
      <c r="E32" s="653"/>
      <c r="F32" s="324" t="s">
        <v>813</v>
      </c>
      <c r="H32" s="670">
        <f>+'9A - Gross Plant &amp; ARO'!C64</f>
        <v>1059422684.6184616</v>
      </c>
      <c r="I32" s="292"/>
      <c r="K32" s="1625"/>
      <c r="L32" s="1604"/>
    </row>
    <row r="33" spans="1:12" s="358" customFormat="1">
      <c r="A33" s="25" t="s">
        <v>808</v>
      </c>
      <c r="B33" s="319"/>
      <c r="C33" s="337" t="s">
        <v>722</v>
      </c>
      <c r="D33" s="322"/>
      <c r="E33" s="653"/>
      <c r="F33" s="34" t="s">
        <v>811</v>
      </c>
      <c r="H33" s="670">
        <f>+'10 - Merger Costs'!C51</f>
        <v>0</v>
      </c>
      <c r="I33" s="292"/>
      <c r="K33" s="1625"/>
      <c r="L33" s="1604"/>
    </row>
    <row r="34" spans="1:12" s="358" customFormat="1">
      <c r="A34" s="25">
        <f>+A32+1</f>
        <v>10</v>
      </c>
      <c r="C34" s="324" t="s">
        <v>145</v>
      </c>
      <c r="D34" s="339"/>
      <c r="E34" s="195" t="str">
        <f>"(Note "&amp;B$336&amp;")"</f>
        <v>(Note A)</v>
      </c>
      <c r="F34" s="34" t="s">
        <v>814</v>
      </c>
      <c r="H34" s="670">
        <f>+'9 - Rate Base'!I24</f>
        <v>47195403.287692308</v>
      </c>
      <c r="I34" s="292"/>
      <c r="K34" s="1625"/>
      <c r="L34" s="1604"/>
    </row>
    <row r="35" spans="1:12" s="358" customFormat="1">
      <c r="A35" s="25" t="s">
        <v>809</v>
      </c>
      <c r="B35" s="319"/>
      <c r="C35" s="337" t="s">
        <v>722</v>
      </c>
      <c r="D35" s="322"/>
      <c r="E35" s="653"/>
      <c r="F35" s="34" t="s">
        <v>838</v>
      </c>
      <c r="H35" s="670">
        <f>+'9 - Rate Base'!I25</f>
        <v>0</v>
      </c>
      <c r="I35" s="292"/>
      <c r="K35" s="1625"/>
      <c r="L35" s="1604"/>
    </row>
    <row r="36" spans="1:12" s="358" customFormat="1">
      <c r="A36" s="25">
        <f>+A34+1</f>
        <v>11</v>
      </c>
      <c r="C36" s="324" t="s">
        <v>267</v>
      </c>
      <c r="D36" s="339"/>
      <c r="E36" s="195" t="str">
        <f>"(Note "&amp;B$336&amp;")"</f>
        <v>(Note A)</v>
      </c>
      <c r="F36" s="34" t="s">
        <v>815</v>
      </c>
      <c r="H36" s="668">
        <f>+'9 - Rate Base'!J24</f>
        <v>0</v>
      </c>
      <c r="I36" s="34"/>
      <c r="K36" s="1625"/>
      <c r="L36" s="1604"/>
    </row>
    <row r="37" spans="1:12" s="358" customFormat="1">
      <c r="A37" s="25" t="s">
        <v>818</v>
      </c>
      <c r="B37" s="319"/>
      <c r="C37" s="337" t="s">
        <v>722</v>
      </c>
      <c r="D37" s="322"/>
      <c r="E37" s="653"/>
      <c r="F37" s="34" t="s">
        <v>816</v>
      </c>
      <c r="H37" s="668">
        <f>+'9 - Rate Base'!J25</f>
        <v>0</v>
      </c>
      <c r="I37" s="34"/>
      <c r="K37" s="1625"/>
      <c r="L37" s="1604"/>
    </row>
    <row r="38" spans="1:12" s="358" customFormat="1">
      <c r="A38" s="25">
        <f>+A36+1</f>
        <v>12</v>
      </c>
      <c r="B38" s="339"/>
      <c r="C38" s="348" t="s">
        <v>269</v>
      </c>
      <c r="D38" s="339"/>
      <c r="E38" s="195" t="str">
        <f>"(Note "&amp;B$336&amp;")"</f>
        <v>(Note A)</v>
      </c>
      <c r="F38" s="34" t="s">
        <v>817</v>
      </c>
      <c r="H38" s="668">
        <f>+'9 - Rate Base'!H24</f>
        <v>0</v>
      </c>
      <c r="I38" s="34"/>
      <c r="K38" s="1625"/>
      <c r="L38" s="1604"/>
    </row>
    <row r="39" spans="1:12" s="358" customFormat="1">
      <c r="A39" s="25" t="s">
        <v>819</v>
      </c>
      <c r="B39" s="319"/>
      <c r="C39" s="337" t="s">
        <v>722</v>
      </c>
      <c r="D39" s="322"/>
      <c r="E39" s="653"/>
      <c r="F39" s="34" t="s">
        <v>837</v>
      </c>
      <c r="H39" s="668">
        <f>+'9 - Rate Base'!H25</f>
        <v>0</v>
      </c>
      <c r="I39" s="34"/>
      <c r="K39" s="1625"/>
      <c r="L39" s="1604"/>
    </row>
    <row r="40" spans="1:12" s="358" customFormat="1">
      <c r="A40" s="25">
        <v>13</v>
      </c>
      <c r="B40" s="339"/>
      <c r="C40" s="325" t="s">
        <v>270</v>
      </c>
      <c r="D40" s="47"/>
      <c r="E40" s="159"/>
      <c r="F40" s="50" t="str">
        <f>"(Line "&amp;A32&amp;" - "&amp;A33&amp;" + "&amp;A34&amp;" - "&amp;A35&amp;" + "&amp;A36&amp;" - "&amp;A37&amp;" + "&amp;A38&amp;" - "&amp;A39&amp;")"</f>
        <v>(Line 9 - 9a + 10 - 10a + 11 - 11a + 12 - 12a)</v>
      </c>
      <c r="G40" s="158"/>
      <c r="H40" s="671">
        <f>H32-H33+H34-H35+H36-H37+H38-H39</f>
        <v>1106618087.9061539</v>
      </c>
      <c r="I40" s="338"/>
      <c r="K40" s="1625"/>
      <c r="L40" s="1604"/>
    </row>
    <row r="41" spans="1:12" s="358" customFormat="1" ht="17.25" customHeight="1">
      <c r="A41" s="653"/>
      <c r="B41" s="339"/>
      <c r="C41" s="348"/>
      <c r="D41" s="339"/>
      <c r="E41" s="653"/>
      <c r="F41" s="320"/>
      <c r="H41" s="286"/>
      <c r="I41" s="161"/>
    </row>
    <row r="42" spans="1:12" s="358" customFormat="1">
      <c r="A42" s="341">
        <v>14</v>
      </c>
      <c r="C42" s="158" t="s">
        <v>271</v>
      </c>
      <c r="D42" s="158"/>
      <c r="E42" s="159"/>
      <c r="F42" s="50" t="s">
        <v>770</v>
      </c>
      <c r="G42" s="158"/>
      <c r="H42" s="672">
        <f>+H30-H40</f>
        <v>3922297570.0538464</v>
      </c>
      <c r="I42" s="338"/>
      <c r="K42" s="1625"/>
      <c r="L42" s="1604"/>
    </row>
    <row r="43" spans="1:12" s="358" customFormat="1">
      <c r="A43" s="653"/>
      <c r="E43" s="653"/>
      <c r="H43" s="675"/>
      <c r="I43" s="319"/>
    </row>
    <row r="44" spans="1:12" s="358" customFormat="1">
      <c r="A44" s="25">
        <v>15</v>
      </c>
      <c r="C44" s="358" t="s">
        <v>272</v>
      </c>
      <c r="E44" s="653"/>
      <c r="F44" s="344" t="s">
        <v>771</v>
      </c>
      <c r="H44" s="286">
        <f>+H70-H68</f>
        <v>1902504144.285198</v>
      </c>
      <c r="I44" s="161"/>
      <c r="K44" s="1625"/>
      <c r="L44" s="1604"/>
    </row>
    <row r="45" spans="1:12" s="358" customFormat="1" ht="16" thickBot="1">
      <c r="A45" s="341">
        <v>16</v>
      </c>
      <c r="B45" s="66" t="s">
        <v>218</v>
      </c>
      <c r="C45" s="66"/>
      <c r="D45" s="66"/>
      <c r="E45" s="160"/>
      <c r="F45" s="155" t="s">
        <v>772</v>
      </c>
      <c r="G45" s="66"/>
      <c r="H45" s="1648">
        <f>IF(H30=0,0,+H44/(H30))</f>
        <v>0.37831299502385302</v>
      </c>
      <c r="I45" s="289"/>
      <c r="K45" s="1625"/>
      <c r="L45" s="1604"/>
    </row>
    <row r="46" spans="1:12" s="358" customFormat="1" ht="16" thickTop="1">
      <c r="A46" s="653"/>
      <c r="B46" s="339"/>
      <c r="C46" s="339"/>
      <c r="D46" s="339"/>
      <c r="E46" s="653"/>
      <c r="I46" s="319"/>
    </row>
    <row r="47" spans="1:12" s="358" customFormat="1">
      <c r="A47" s="25">
        <v>17</v>
      </c>
      <c r="B47" s="341"/>
      <c r="C47" s="337" t="s">
        <v>273</v>
      </c>
      <c r="D47" s="322"/>
      <c r="E47" s="73"/>
      <c r="F47" s="344" t="s">
        <v>773</v>
      </c>
      <c r="G47" s="339"/>
      <c r="H47" s="161">
        <f>+H89-H68</f>
        <v>1557837768.3451741</v>
      </c>
      <c r="I47" s="161"/>
      <c r="K47" s="1625"/>
      <c r="L47" s="1604"/>
    </row>
    <row r="48" spans="1:12" s="358" customFormat="1" ht="16" thickBot="1">
      <c r="A48" s="341">
        <v>18</v>
      </c>
      <c r="B48" s="66" t="s">
        <v>274</v>
      </c>
      <c r="C48" s="66"/>
      <c r="D48" s="66"/>
      <c r="E48" s="160"/>
      <c r="F48" s="155" t="s">
        <v>774</v>
      </c>
      <c r="G48" s="66"/>
      <c r="H48" s="1648">
        <f>+H47/H42</f>
        <v>0.39717480393099996</v>
      </c>
      <c r="I48" s="289"/>
      <c r="K48" s="1625"/>
      <c r="L48" s="1604"/>
    </row>
    <row r="49" spans="1:12" s="358" customFormat="1" ht="16" thickTop="1">
      <c r="A49" s="341"/>
      <c r="B49" s="328"/>
      <c r="C49" s="328"/>
      <c r="D49" s="328"/>
      <c r="E49" s="653"/>
      <c r="F49" s="340"/>
      <c r="G49" s="328"/>
      <c r="H49" s="289"/>
      <c r="I49" s="289"/>
    </row>
    <row r="50" spans="1:12" s="358" customFormat="1">
      <c r="A50" s="342"/>
      <c r="B50" s="341"/>
      <c r="C50" s="337"/>
      <c r="D50" s="322"/>
      <c r="E50" s="73"/>
      <c r="F50" s="339"/>
      <c r="G50" s="339"/>
      <c r="H50" s="157"/>
      <c r="I50" s="294"/>
    </row>
    <row r="51" spans="1:12" s="319" customFormat="1">
      <c r="A51" s="162" t="s">
        <v>275</v>
      </c>
      <c r="B51" s="163"/>
      <c r="C51" s="146"/>
      <c r="D51" s="146"/>
      <c r="E51" s="479"/>
      <c r="F51" s="147"/>
      <c r="G51" s="147"/>
      <c r="H51" s="71"/>
      <c r="I51" s="148"/>
    </row>
    <row r="52" spans="1:12" s="319" customFormat="1">
      <c r="A52" s="164"/>
      <c r="B52" s="165"/>
      <c r="C52" s="348"/>
      <c r="D52" s="348"/>
      <c r="E52" s="653"/>
      <c r="F52" s="324"/>
      <c r="G52" s="324"/>
      <c r="H52" s="148"/>
      <c r="I52" s="148"/>
    </row>
    <row r="53" spans="1:12" s="358" customFormat="1">
      <c r="A53" s="653"/>
      <c r="B53" s="337" t="s">
        <v>56</v>
      </c>
      <c r="C53" s="339"/>
      <c r="D53" s="339"/>
      <c r="E53" s="73"/>
      <c r="F53" s="34"/>
      <c r="G53" s="25"/>
      <c r="H53" s="320"/>
      <c r="I53" s="34"/>
    </row>
    <row r="54" spans="1:12" s="358" customFormat="1">
      <c r="A54" s="25">
        <v>19</v>
      </c>
      <c r="B54" s="341"/>
      <c r="C54" s="37" t="s">
        <v>276</v>
      </c>
      <c r="D54" s="339"/>
      <c r="E54" s="195" t="str">
        <f>"(Note "&amp;B$337&amp;")"</f>
        <v>(Note B)</v>
      </c>
      <c r="F54" s="34" t="s">
        <v>832</v>
      </c>
      <c r="G54" s="339"/>
      <c r="H54" s="292">
        <f>+'9 - Rate Base'!C24</f>
        <v>1862305936.1928439</v>
      </c>
      <c r="I54" s="292"/>
      <c r="K54" s="1625"/>
      <c r="L54" s="1604"/>
    </row>
    <row r="55" spans="1:12" s="358" customFormat="1">
      <c r="A55" s="25" t="s">
        <v>820</v>
      </c>
      <c r="B55" s="319"/>
      <c r="C55" s="337" t="s">
        <v>722</v>
      </c>
      <c r="D55" s="322"/>
      <c r="E55" s="653"/>
      <c r="F55" s="34" t="s">
        <v>821</v>
      </c>
      <c r="G55" s="339"/>
      <c r="H55" s="668">
        <f>+'9 - Rate Base'!C25</f>
        <v>0</v>
      </c>
      <c r="I55" s="34"/>
      <c r="K55" s="1625"/>
      <c r="L55" s="1604"/>
    </row>
    <row r="56" spans="1:12" s="358" customFormat="1">
      <c r="A56" s="25">
        <v>20</v>
      </c>
      <c r="B56" s="25"/>
      <c r="C56" s="337" t="s">
        <v>760</v>
      </c>
      <c r="D56" s="322"/>
      <c r="E56" s="73"/>
      <c r="F56" s="41"/>
      <c r="G56" s="339"/>
      <c r="H56" s="676">
        <v>0</v>
      </c>
      <c r="I56" s="275"/>
      <c r="K56" s="1625"/>
      <c r="L56" s="1604"/>
    </row>
    <row r="57" spans="1:12" s="358" customFormat="1">
      <c r="A57" s="25">
        <v>21</v>
      </c>
      <c r="B57" s="25"/>
      <c r="C57" s="206" t="s">
        <v>760</v>
      </c>
      <c r="D57" s="353"/>
      <c r="E57" s="166"/>
      <c r="F57" s="81"/>
      <c r="G57" s="343"/>
      <c r="H57" s="677">
        <v>0</v>
      </c>
      <c r="I57" s="275"/>
      <c r="K57" s="1625"/>
      <c r="L57" s="1604"/>
    </row>
    <row r="58" spans="1:12" s="358" customFormat="1">
      <c r="A58" s="25">
        <v>22</v>
      </c>
      <c r="B58" s="341"/>
      <c r="C58" s="37" t="s">
        <v>278</v>
      </c>
      <c r="D58" s="339"/>
      <c r="E58" s="195"/>
      <c r="F58" s="50" t="str">
        <f>"(Line "&amp;A54&amp;" -"&amp;A55&amp;")"</f>
        <v>(Line 19 -19a)</v>
      </c>
      <c r="G58" s="339"/>
      <c r="H58" s="668">
        <f>H54-H55+H56+H57</f>
        <v>1862305936.1928439</v>
      </c>
      <c r="I58" s="34"/>
      <c r="K58" s="1625"/>
      <c r="L58" s="1604"/>
    </row>
    <row r="59" spans="1:12" s="319" customFormat="1">
      <c r="A59" s="25"/>
      <c r="B59" s="25"/>
      <c r="C59" s="337"/>
      <c r="D59" s="322"/>
      <c r="E59" s="653"/>
      <c r="F59" s="34"/>
      <c r="G59" s="322"/>
      <c r="H59" s="668"/>
      <c r="I59" s="34"/>
    </row>
    <row r="60" spans="1:12" s="358" customFormat="1">
      <c r="A60" s="25">
        <v>23</v>
      </c>
      <c r="B60" s="341"/>
      <c r="C60" s="37" t="s">
        <v>146</v>
      </c>
      <c r="D60" s="339"/>
      <c r="E60" s="653"/>
      <c r="F60" s="34" t="s">
        <v>833</v>
      </c>
      <c r="G60" s="339"/>
      <c r="H60" s="668">
        <f>+'9 - Rate Base'!D24</f>
        <v>298946626.4144001</v>
      </c>
      <c r="I60" s="34"/>
      <c r="K60" s="1625"/>
      <c r="L60" s="1604"/>
    </row>
    <row r="61" spans="1:12" s="358" customFormat="1">
      <c r="A61" s="25" t="s">
        <v>822</v>
      </c>
      <c r="B61" s="25"/>
      <c r="C61" s="337" t="s">
        <v>722</v>
      </c>
      <c r="D61" s="322"/>
      <c r="E61" s="653"/>
      <c r="F61" s="34" t="s">
        <v>823</v>
      </c>
      <c r="G61" s="339"/>
      <c r="H61" s="668">
        <f>+'9 - Rate Base'!D25</f>
        <v>0</v>
      </c>
      <c r="I61" s="34"/>
      <c r="K61" s="1625"/>
      <c r="L61" s="1604"/>
    </row>
    <row r="62" spans="1:12" s="358" customFormat="1">
      <c r="A62" s="25">
        <v>24</v>
      </c>
      <c r="B62" s="341"/>
      <c r="C62" s="37" t="s">
        <v>279</v>
      </c>
      <c r="D62" s="339"/>
      <c r="E62" s="195" t="str">
        <f>"(Notes "&amp;B$336&amp;" &amp; "&amp;B$337&amp;")"</f>
        <v>(Notes A &amp; B)</v>
      </c>
      <c r="F62" s="338" t="s">
        <v>834</v>
      </c>
      <c r="G62" s="339"/>
      <c r="H62" s="676">
        <f>+'9 - Rate Base'!E24</f>
        <v>0</v>
      </c>
      <c r="I62" s="338"/>
      <c r="K62" s="1625"/>
      <c r="L62" s="1604"/>
    </row>
    <row r="63" spans="1:12" s="358" customFormat="1">
      <c r="A63" s="25" t="s">
        <v>824</v>
      </c>
      <c r="B63" s="25"/>
      <c r="C63" s="337" t="s">
        <v>722</v>
      </c>
      <c r="D63" s="322"/>
      <c r="E63" s="653"/>
      <c r="F63" s="321" t="s">
        <v>825</v>
      </c>
      <c r="G63" s="339"/>
      <c r="H63" s="668">
        <f>+'9 - Rate Base'!E25</f>
        <v>0</v>
      </c>
      <c r="I63" s="34"/>
      <c r="K63" s="1625"/>
      <c r="L63" s="1604"/>
    </row>
    <row r="64" spans="1:12" s="358" customFormat="1">
      <c r="A64" s="25">
        <v>25</v>
      </c>
      <c r="B64" s="341"/>
      <c r="C64" s="151" t="s">
        <v>280</v>
      </c>
      <c r="D64" s="47"/>
      <c r="E64" s="159"/>
      <c r="F64" s="50" t="str">
        <f>"(Line "&amp;A60&amp;" -"&amp;A61&amp;" + "&amp;A62&amp;" - "&amp;A63&amp;")"</f>
        <v>(Line 23 -23a + 24 - 24a)</v>
      </c>
      <c r="G64" s="47"/>
      <c r="H64" s="672">
        <f>H60-H61+H62-H63</f>
        <v>298946626.4144001</v>
      </c>
      <c r="I64" s="338"/>
      <c r="K64" s="1625"/>
      <c r="L64" s="1604"/>
    </row>
    <row r="65" spans="1:12" s="358" customFormat="1">
      <c r="A65" s="25">
        <v>26</v>
      </c>
      <c r="B65" s="341"/>
      <c r="C65" s="629" t="s">
        <v>281</v>
      </c>
      <c r="D65" s="337"/>
      <c r="E65" s="73"/>
      <c r="F65" s="344" t="str">
        <f>"(Line "&amp;A$24&amp;")"</f>
        <v>(Line 5)</v>
      </c>
      <c r="G65" s="167"/>
      <c r="H65" s="200">
        <f>+H24</f>
        <v>0.13446617068235894</v>
      </c>
      <c r="I65" s="295"/>
      <c r="K65" s="1625"/>
      <c r="L65" s="1604"/>
    </row>
    <row r="66" spans="1:12" s="358" customFormat="1">
      <c r="A66" s="25">
        <v>27</v>
      </c>
      <c r="C66" s="45" t="s">
        <v>282</v>
      </c>
      <c r="D66" s="325"/>
      <c r="E66" s="152"/>
      <c r="F66" s="340" t="str">
        <f>"(Line "&amp;A64&amp;" * "&amp;A65&amp;")"</f>
        <v>(Line 25 * 26)</v>
      </c>
      <c r="G66" s="158"/>
      <c r="H66" s="50">
        <f>+H65*H64</f>
        <v>40198208.092354119</v>
      </c>
      <c r="I66" s="338"/>
      <c r="K66" s="1625"/>
      <c r="L66" s="1604"/>
    </row>
    <row r="67" spans="1:12" s="358" customFormat="1">
      <c r="A67" s="150"/>
      <c r="C67" s="337"/>
      <c r="D67" s="319"/>
      <c r="E67" s="166"/>
      <c r="H67" s="340"/>
      <c r="I67" s="338"/>
    </row>
    <row r="68" spans="1:12" s="358" customFormat="1">
      <c r="A68" s="25">
        <v>28</v>
      </c>
      <c r="B68" s="341"/>
      <c r="C68" s="45" t="s">
        <v>283</v>
      </c>
      <c r="D68" s="168"/>
      <c r="E68" s="195" t="str">
        <f>"(Note "&amp;B$342&amp;")"</f>
        <v>(Note C)</v>
      </c>
      <c r="F68" s="46" t="s">
        <v>747</v>
      </c>
      <c r="G68" s="47"/>
      <c r="H68" s="671">
        <f>+'9 - Rate Base'!D47</f>
        <v>782029</v>
      </c>
      <c r="I68" s="338"/>
      <c r="K68" s="1625"/>
      <c r="L68" s="1604"/>
    </row>
    <row r="69" spans="1:12" s="358" customFormat="1">
      <c r="A69" s="150"/>
      <c r="C69" s="337"/>
      <c r="D69" s="319"/>
      <c r="E69" s="653"/>
      <c r="H69" s="340"/>
      <c r="I69" s="338"/>
    </row>
    <row r="70" spans="1:12" s="85" customFormat="1" ht="16" thickBot="1">
      <c r="A70" s="25">
        <v>29</v>
      </c>
      <c r="B70" s="66" t="s">
        <v>284</v>
      </c>
      <c r="C70" s="66"/>
      <c r="D70" s="66"/>
      <c r="E70" s="160"/>
      <c r="F70" s="155" t="str">
        <f>"(Line "&amp;A58&amp;" + "&amp;A66&amp;" + "&amp;A68&amp;")"</f>
        <v>(Line 22 + 27 + 28)</v>
      </c>
      <c r="G70" s="66"/>
      <c r="H70" s="169">
        <f>SUM(H58,H66,H68)</f>
        <v>1903286173.285198</v>
      </c>
      <c r="I70" s="205"/>
      <c r="K70" s="1625"/>
      <c r="L70" s="1604"/>
    </row>
    <row r="71" spans="1:12" s="358" customFormat="1" ht="16" thickTop="1">
      <c r="A71" s="150"/>
      <c r="E71" s="653"/>
      <c r="I71" s="319"/>
    </row>
    <row r="72" spans="1:12" s="358" customFormat="1">
      <c r="A72" s="25"/>
      <c r="B72" s="337" t="s">
        <v>73</v>
      </c>
      <c r="C72" s="337"/>
      <c r="D72" s="34"/>
      <c r="E72" s="73"/>
      <c r="F72" s="320"/>
      <c r="G72" s="77"/>
      <c r="H72" s="320"/>
      <c r="I72" s="34"/>
    </row>
    <row r="73" spans="1:12" s="358" customFormat="1">
      <c r="A73" s="150"/>
      <c r="B73" s="322"/>
      <c r="C73" s="322"/>
      <c r="D73" s="322"/>
      <c r="E73" s="653"/>
      <c r="F73" s="320"/>
      <c r="G73" s="320"/>
      <c r="H73" s="320"/>
      <c r="I73" s="34"/>
    </row>
    <row r="74" spans="1:12" s="358" customFormat="1">
      <c r="A74" s="25">
        <v>30</v>
      </c>
      <c r="B74" s="341"/>
      <c r="C74" s="37" t="s">
        <v>285</v>
      </c>
      <c r="D74" s="339"/>
      <c r="E74" s="195" t="str">
        <f>"(Note "&amp;B$337&amp;")"</f>
        <v>(Note B)</v>
      </c>
      <c r="F74" s="34" t="s">
        <v>829</v>
      </c>
      <c r="G74" s="339"/>
      <c r="H74" s="668">
        <f>+'9 - Rate Base'!F24</f>
        <v>329493497.59076923</v>
      </c>
      <c r="I74" s="34"/>
      <c r="K74" s="1625"/>
      <c r="L74" s="1604"/>
    </row>
    <row r="75" spans="1:12" s="358" customFormat="1">
      <c r="A75" s="25" t="s">
        <v>826</v>
      </c>
      <c r="B75" s="319"/>
      <c r="C75" s="206" t="s">
        <v>722</v>
      </c>
      <c r="D75" s="353"/>
      <c r="E75" s="166"/>
      <c r="F75" s="321" t="s">
        <v>830</v>
      </c>
      <c r="G75" s="343"/>
      <c r="H75" s="677">
        <f>+'9 - Rate Base'!F25</f>
        <v>0</v>
      </c>
      <c r="I75" s="338"/>
      <c r="K75" s="1625"/>
      <c r="L75" s="1604"/>
    </row>
    <row r="76" spans="1:12" s="358" customFormat="1">
      <c r="A76" s="25" t="s">
        <v>827</v>
      </c>
      <c r="B76" s="319"/>
      <c r="C76" s="337" t="s">
        <v>828</v>
      </c>
      <c r="D76" s="322"/>
      <c r="E76" s="653"/>
      <c r="F76" s="34" t="str">
        <f>"(Line "&amp;A74&amp;" - "&amp;A75&amp;")"</f>
        <v>(Line 30 - 30a)</v>
      </c>
      <c r="G76" s="339"/>
      <c r="H76" s="668">
        <f>+H74-H75</f>
        <v>329493497.59076923</v>
      </c>
      <c r="I76" s="34"/>
      <c r="K76" s="1625"/>
      <c r="L76" s="1604"/>
    </row>
    <row r="77" spans="1:12" s="319" customFormat="1">
      <c r="A77" s="25"/>
      <c r="B77" s="25"/>
      <c r="C77" s="322"/>
      <c r="D77" s="337"/>
      <c r="E77" s="653"/>
      <c r="F77" s="34"/>
      <c r="G77" s="322"/>
      <c r="H77" s="668"/>
      <c r="I77" s="34"/>
    </row>
    <row r="78" spans="1:12" s="358" customFormat="1">
      <c r="A78" s="25">
        <v>31</v>
      </c>
      <c r="B78" s="341"/>
      <c r="C78" s="37" t="s">
        <v>150</v>
      </c>
      <c r="D78" s="339"/>
      <c r="E78" s="653"/>
      <c r="F78" s="34" t="s">
        <v>835</v>
      </c>
      <c r="G78" s="339"/>
      <c r="H78" s="668">
        <f>+'9 - Rate Base'!G24</f>
        <v>65642482.049999997</v>
      </c>
      <c r="I78" s="34"/>
      <c r="K78" s="1625"/>
      <c r="L78" s="1604"/>
    </row>
    <row r="79" spans="1:12" s="358" customFormat="1">
      <c r="A79" s="25" t="s">
        <v>831</v>
      </c>
      <c r="B79" s="25"/>
      <c r="C79" s="337" t="s">
        <v>722</v>
      </c>
      <c r="D79" s="322"/>
      <c r="E79" s="653"/>
      <c r="F79" s="34" t="s">
        <v>836</v>
      </c>
      <c r="G79" s="339"/>
      <c r="H79" s="668">
        <f>+'9 - Rate Base'!G25</f>
        <v>0</v>
      </c>
      <c r="I79" s="34"/>
      <c r="K79" s="1625"/>
      <c r="L79" s="1604"/>
    </row>
    <row r="80" spans="1:12" s="358" customFormat="1">
      <c r="A80" s="25">
        <v>32</v>
      </c>
      <c r="B80" s="341"/>
      <c r="C80" s="37" t="s">
        <v>145</v>
      </c>
      <c r="D80" s="339"/>
      <c r="E80" s="653"/>
      <c r="F80" s="340" t="str">
        <f>"(Line "&amp;A$34&amp;" - "&amp;A$35&amp;")"</f>
        <v>(Line 10 - 10a)</v>
      </c>
      <c r="G80" s="339"/>
      <c r="H80" s="668">
        <f>+H34-H35</f>
        <v>47195403.287692308</v>
      </c>
      <c r="I80" s="34"/>
      <c r="K80" s="1625"/>
      <c r="L80" s="1604"/>
    </row>
    <row r="81" spans="1:12" s="358" customFormat="1">
      <c r="A81" s="25">
        <v>33</v>
      </c>
      <c r="B81" s="341"/>
      <c r="C81" s="37" t="s">
        <v>267</v>
      </c>
      <c r="D81" s="339"/>
      <c r="E81" s="195"/>
      <c r="F81" s="340" t="str">
        <f>"(Line "&amp;A$36&amp;" - "&amp;A$37&amp;")"</f>
        <v>(Line 11 - 11a)</v>
      </c>
      <c r="G81" s="339"/>
      <c r="H81" s="668">
        <f>+H36-H37</f>
        <v>0</v>
      </c>
      <c r="I81" s="34"/>
      <c r="K81" s="1625"/>
      <c r="L81" s="1604"/>
    </row>
    <row r="82" spans="1:12" s="358" customFormat="1">
      <c r="A82" s="25">
        <v>34</v>
      </c>
      <c r="B82" s="341"/>
      <c r="C82" s="347" t="s">
        <v>286</v>
      </c>
      <c r="D82" s="343"/>
      <c r="E82" s="180"/>
      <c r="F82" s="344" t="str">
        <f>"(Line "&amp;A$38&amp;" - "&amp;A$39&amp;")"</f>
        <v>(Line 12 - 12a)</v>
      </c>
      <c r="G82" s="339"/>
      <c r="H82" s="677">
        <f>+H38-H39</f>
        <v>0</v>
      </c>
      <c r="I82" s="338"/>
      <c r="K82" s="1625"/>
      <c r="L82" s="1604"/>
    </row>
    <row r="83" spans="1:12" s="358" customFormat="1">
      <c r="A83" s="25">
        <v>35</v>
      </c>
      <c r="B83" s="341"/>
      <c r="C83" s="171" t="s">
        <v>270</v>
      </c>
      <c r="D83" s="28"/>
      <c r="E83" s="73"/>
      <c r="F83" s="50" t="str">
        <f>"(Line "&amp;A78&amp;" - "&amp;A79&amp;" + "&amp;A80&amp;" + "&amp;A81&amp;" + "&amp;A82&amp;")"</f>
        <v>(Line 31 - 31a + 32 + 33 + 34)</v>
      </c>
      <c r="G83" s="340"/>
      <c r="H83" s="664">
        <f>H78-H79+H80+H81+H82</f>
        <v>112837885.33769231</v>
      </c>
      <c r="I83" s="338"/>
      <c r="K83" s="1625"/>
      <c r="L83" s="1604"/>
    </row>
    <row r="84" spans="1:12" s="358" customFormat="1">
      <c r="A84" s="25">
        <v>36</v>
      </c>
      <c r="B84" s="341"/>
      <c r="C84" s="624" t="s">
        <v>281</v>
      </c>
      <c r="D84" s="28"/>
      <c r="E84" s="73"/>
      <c r="F84" s="344" t="str">
        <f>"(Line "&amp;A$24&amp;")"</f>
        <v>(Line 5)</v>
      </c>
      <c r="G84" s="340"/>
      <c r="H84" s="678">
        <f>+H24</f>
        <v>0.13446617068235894</v>
      </c>
      <c r="I84" s="296"/>
      <c r="K84" s="1625"/>
      <c r="L84" s="1604"/>
    </row>
    <row r="85" spans="1:12" s="358" customFormat="1">
      <c r="A85" s="25">
        <v>37</v>
      </c>
      <c r="C85" s="151" t="s">
        <v>287</v>
      </c>
      <c r="D85" s="158"/>
      <c r="E85" s="159"/>
      <c r="F85" s="340" t="str">
        <f>"(Line "&amp;A83&amp;" * "&amp;A84&amp;")"</f>
        <v>(Line 35 * 36)</v>
      </c>
      <c r="G85" s="158"/>
      <c r="H85" s="50">
        <f>+H84*H83</f>
        <v>15172878.34925458</v>
      </c>
      <c r="I85" s="338"/>
      <c r="K85" s="1625"/>
      <c r="L85" s="1604"/>
    </row>
    <row r="86" spans="1:12" s="358" customFormat="1">
      <c r="A86" s="150"/>
      <c r="E86" s="653"/>
      <c r="I86" s="319"/>
    </row>
    <row r="87" spans="1:12" s="358" customFormat="1" ht="16" thickBot="1">
      <c r="A87" s="25">
        <v>38</v>
      </c>
      <c r="B87" s="66" t="s">
        <v>288</v>
      </c>
      <c r="C87" s="66"/>
      <c r="D87" s="66"/>
      <c r="E87" s="160"/>
      <c r="F87" s="155" t="str">
        <f>"(Line "&amp;A76&amp;" + "&amp;A85&amp;")"</f>
        <v>(Line 30b + 37)</v>
      </c>
      <c r="G87" s="66"/>
      <c r="H87" s="169">
        <f>+H85+H76</f>
        <v>344666375.94002384</v>
      </c>
      <c r="I87" s="205"/>
      <c r="K87" s="1625"/>
      <c r="L87" s="1604"/>
    </row>
    <row r="88" spans="1:12" s="358" customFormat="1" ht="16" thickTop="1">
      <c r="A88" s="150"/>
      <c r="E88" s="653"/>
      <c r="I88" s="319"/>
    </row>
    <row r="89" spans="1:12" s="358" customFormat="1" ht="16" thickBot="1">
      <c r="A89" s="25">
        <v>39</v>
      </c>
      <c r="B89" s="66" t="s">
        <v>289</v>
      </c>
      <c r="C89" s="66"/>
      <c r="D89" s="66"/>
      <c r="E89" s="160"/>
      <c r="F89" s="155" t="str">
        <f>"(Line "&amp;A70&amp;" - "&amp;A87&amp;")"</f>
        <v>(Line 29 - 38)</v>
      </c>
      <c r="G89" s="66"/>
      <c r="H89" s="169">
        <f>+H70-H87</f>
        <v>1558619797.3451741</v>
      </c>
      <c r="I89" s="205"/>
      <c r="K89" s="1625"/>
      <c r="L89" s="1604"/>
    </row>
    <row r="90" spans="1:12" s="358" customFormat="1" ht="16" thickTop="1">
      <c r="A90" s="653"/>
      <c r="E90" s="653"/>
      <c r="I90" s="319"/>
    </row>
    <row r="91" spans="1:12" s="358" customFormat="1">
      <c r="A91" s="162" t="s">
        <v>290</v>
      </c>
      <c r="B91" s="146"/>
      <c r="C91" s="146"/>
      <c r="D91" s="146"/>
      <c r="E91" s="479"/>
      <c r="F91" s="147"/>
      <c r="G91" s="147"/>
      <c r="H91" s="22"/>
      <c r="I91" s="319"/>
    </row>
    <row r="92" spans="1:12" s="358" customFormat="1">
      <c r="A92" s="538"/>
      <c r="B92" s="173"/>
      <c r="C92" s="173"/>
      <c r="D92" s="173"/>
      <c r="E92" s="653"/>
      <c r="I92" s="319"/>
    </row>
    <row r="93" spans="1:12" s="358" customFormat="1">
      <c r="A93" s="150"/>
      <c r="B93" s="326" t="s">
        <v>846</v>
      </c>
      <c r="C93" s="276"/>
      <c r="D93" s="319"/>
      <c r="E93" s="56"/>
      <c r="F93" s="319"/>
      <c r="G93" s="276"/>
      <c r="H93" s="320"/>
      <c r="I93" s="319"/>
    </row>
    <row r="94" spans="1:12" s="358" customFormat="1">
      <c r="A94" s="150" t="s">
        <v>847</v>
      </c>
      <c r="B94" s="326"/>
      <c r="C94" s="339" t="s">
        <v>848</v>
      </c>
      <c r="D94" s="358" t="str">
        <f>'1A - ADIT Summary'!D187</f>
        <v>True-up Adjustment</v>
      </c>
      <c r="E94" s="195" t="str">
        <f>"(Note "&amp;B366&amp;")"</f>
        <v>(Note V)</v>
      </c>
      <c r="F94" s="340" t="str">
        <f>"Attachment 1A - ADIT Summary, Line "&amp;'1A - ADIT Summary'!B40&amp;""</f>
        <v>Attachment 1A - ADIT Summary, Line 24</v>
      </c>
      <c r="G94" s="276"/>
      <c r="H94" s="1451">
        <f>IF('1A - ADIT Summary'!$D$187="True-Up Adjustment", '1A - ADIT Summary'!R40,'1A - ADIT Summary'!L40)</f>
        <v>15253822.925953034</v>
      </c>
      <c r="I94" s="319"/>
      <c r="K94" s="1625"/>
      <c r="L94" s="1604"/>
    </row>
    <row r="95" spans="1:12" s="358" customFormat="1">
      <c r="A95" s="150" t="s">
        <v>849</v>
      </c>
      <c r="B95" s="326"/>
      <c r="C95" s="339" t="s">
        <v>850</v>
      </c>
      <c r="D95" s="358" t="str">
        <f>D94</f>
        <v>True-up Adjustment</v>
      </c>
      <c r="E95" s="195" t="str">
        <f>"(Note "&amp;B366&amp;")"</f>
        <v>(Note V)</v>
      </c>
      <c r="F95" s="340" t="str">
        <f>"Attachment 1A - ADIT Summary, Line "&amp;'1A - ADIT Summary'!B75&amp;""</f>
        <v>Attachment 1A - ADIT Summary, Line 48</v>
      </c>
      <c r="G95" s="276"/>
      <c r="H95" s="1451">
        <f>IF('1A - ADIT Summary'!$D$187="True-Up Adjustment", '1A - ADIT Summary'!R75,'1A - ADIT Summary'!L75)</f>
        <v>0</v>
      </c>
      <c r="I95" s="319"/>
      <c r="K95" s="1625"/>
      <c r="L95" s="1604"/>
    </row>
    <row r="96" spans="1:12" s="358" customFormat="1">
      <c r="A96" s="150" t="s">
        <v>851</v>
      </c>
      <c r="B96" s="326"/>
      <c r="C96" s="339" t="s">
        <v>1110</v>
      </c>
      <c r="D96" s="358" t="str">
        <f>D95</f>
        <v>True-up Adjustment</v>
      </c>
      <c r="E96" s="195" t="str">
        <f>"(Note "&amp;B366&amp;")"</f>
        <v>(Note V)</v>
      </c>
      <c r="F96" s="340" t="str">
        <f>"Attachment 1A - ADIT Summary, Line "&amp;'1A - ADIT Summary'!B110&amp;""</f>
        <v>Attachment 1A - ADIT Summary, Line 72</v>
      </c>
      <c r="G96" s="276"/>
      <c r="H96" s="1451">
        <f>IF('1A - ADIT Summary'!$D$187="True-Up Adjustment", '1A - ADIT Summary'!R110,'1A - ADIT Summary'!L110)</f>
        <v>-300160390.63194001</v>
      </c>
      <c r="I96" s="319"/>
      <c r="K96" s="1625"/>
      <c r="L96" s="1604"/>
    </row>
    <row r="97" spans="1:12" s="358" customFormat="1">
      <c r="A97" s="150" t="s">
        <v>852</v>
      </c>
      <c r="B97" s="326"/>
      <c r="C97" s="339" t="s">
        <v>853</v>
      </c>
      <c r="D97" s="358" t="str">
        <f>D96</f>
        <v>True-up Adjustment</v>
      </c>
      <c r="E97" s="195" t="str">
        <f>"(Note "&amp;B366&amp;")"</f>
        <v>(Note V)</v>
      </c>
      <c r="F97" s="340" t="str">
        <f>"Attachment 1A - ADIT Summary, Line "&amp;'1A - ADIT Summary'!B145&amp;""</f>
        <v>Attachment 1A - ADIT Summary, Line 96</v>
      </c>
      <c r="G97" s="276"/>
      <c r="H97" s="1451">
        <f>IF('1A - ADIT Summary'!$D$187="True-Up Adjustment", '1A - ADIT Summary'!R145,'1A - ADIT Summary'!L145)</f>
        <v>-1392871.6177670446</v>
      </c>
      <c r="I97" s="319"/>
      <c r="K97" s="1625"/>
      <c r="L97" s="1604"/>
    </row>
    <row r="98" spans="1:12" s="358" customFormat="1">
      <c r="A98" s="150" t="s">
        <v>1111</v>
      </c>
      <c r="B98" s="319"/>
      <c r="C98" s="323" t="s">
        <v>854</v>
      </c>
      <c r="D98" s="358" t="str">
        <f>D97</f>
        <v>True-up Adjustment</v>
      </c>
      <c r="E98" s="180" t="str">
        <f>"(Note "&amp;B364&amp;")"</f>
        <v>(Note U)</v>
      </c>
      <c r="F98" s="344" t="str">
        <f>"Attachment 1A - ADIT Summary, Line "&amp;'1A - ADIT Summary'!B180&amp;""</f>
        <v>Attachment 1A - ADIT Summary, Line 120</v>
      </c>
      <c r="G98" s="322"/>
      <c r="H98" s="1452">
        <f>IF('1A - ADIT Summary'!$D$187="True-Up Adjustment", '1A - ADIT Summary'!R180,'1A - ADIT Summary'!L180)</f>
        <v>0</v>
      </c>
      <c r="I98" s="319"/>
      <c r="K98" s="1625"/>
      <c r="L98" s="1604"/>
    </row>
    <row r="99" spans="1:12" s="358" customFormat="1">
      <c r="A99" s="150" t="s">
        <v>1112</v>
      </c>
      <c r="B99" s="319"/>
      <c r="C99" s="327" t="s">
        <v>294</v>
      </c>
      <c r="D99" s="325"/>
      <c r="E99" s="159"/>
      <c r="F99" s="340" t="str">
        <f>"(Line "&amp;A94&amp;" + "&amp;A95&amp;" + "&amp;A96&amp;" + "&amp;A97&amp;" + "&amp;A98&amp;")"</f>
        <v>(Line 40a + 40b + 40c + 40d + 40e)</v>
      </c>
      <c r="G99" s="325"/>
      <c r="H99" s="679">
        <f>SUM(H94:H98)</f>
        <v>-286299439.32375401</v>
      </c>
      <c r="I99" s="319"/>
      <c r="K99" s="1625"/>
      <c r="L99" s="1604"/>
    </row>
    <row r="100" spans="1:12" s="358" customFormat="1">
      <c r="A100" s="150"/>
      <c r="B100" s="319"/>
      <c r="C100" s="326"/>
      <c r="D100" s="324"/>
      <c r="E100" s="653"/>
      <c r="F100" s="324"/>
      <c r="G100" s="328"/>
      <c r="H100" s="329"/>
      <c r="I100" s="319"/>
    </row>
    <row r="101" spans="1:12" s="358" customFormat="1">
      <c r="A101" s="25"/>
      <c r="B101" s="319" t="s">
        <v>1505</v>
      </c>
      <c r="C101" s="326"/>
      <c r="D101" s="324"/>
      <c r="E101" s="653"/>
      <c r="F101" s="338"/>
      <c r="G101" s="324"/>
      <c r="H101" s="332"/>
      <c r="I101" s="319"/>
    </row>
    <row r="102" spans="1:12" s="358" customFormat="1">
      <c r="A102" s="25" t="s">
        <v>1113</v>
      </c>
      <c r="B102" s="319"/>
      <c r="C102" s="326" t="s">
        <v>1114</v>
      </c>
      <c r="D102" s="324" t="s">
        <v>1714</v>
      </c>
      <c r="E102" s="195" t="str">
        <f>"(Note "&amp;B376&amp;")"</f>
        <v>(Note W)</v>
      </c>
      <c r="F102" s="340" t="str">
        <f>"Attachment 1D - ADIT Rate Base Adjustment, Line "&amp;'1D - ADIT Rate Base Adjustment'!B123&amp;""</f>
        <v>Attachment 1D - ADIT Rate Base Adjustment, Line 76</v>
      </c>
      <c r="G102" s="324"/>
      <c r="H102" s="668">
        <f>IF('1D - ADIT Rate Base Adjustment'!D249="True-Up Adjustment",'1D - ADIT Rate Base Adjustment'!N123,'1D - ADIT Rate Base Adjustment'!H123)</f>
        <v>-49893132.817062996</v>
      </c>
      <c r="I102" s="319"/>
      <c r="K102" s="1625"/>
      <c r="L102" s="1604"/>
    </row>
    <row r="103" spans="1:12" s="358" customFormat="1">
      <c r="A103" s="25" t="s">
        <v>1115</v>
      </c>
      <c r="B103" s="319"/>
      <c r="C103" s="330" t="s">
        <v>1116</v>
      </c>
      <c r="D103" s="331" t="s">
        <v>1714</v>
      </c>
      <c r="E103" s="180" t="str">
        <f>"(Note "&amp;B376&amp;")"</f>
        <v>(Note W)</v>
      </c>
      <c r="F103" s="344" t="str">
        <f>"Attachment 1D - ADIT Rate Base Adjustment, Line "&amp;'1D - ADIT Rate Base Adjustment'!B242&amp;""</f>
        <v>Attachment 1D - ADIT Rate Base Adjustment, Line 152</v>
      </c>
      <c r="G103" s="331"/>
      <c r="H103" s="677">
        <f>IF('1D - ADIT Rate Base Adjustment'!D249="True-Up Adjustment",'1D - ADIT Rate Base Adjustment'!N242,'1D - ADIT Rate Base Adjustment'!H242)</f>
        <v>0</v>
      </c>
      <c r="I103" s="319"/>
      <c r="K103" s="1625"/>
      <c r="L103" s="1604"/>
    </row>
    <row r="104" spans="1:12" s="358" customFormat="1">
      <c r="A104" s="25">
        <v>42</v>
      </c>
      <c r="B104" s="319"/>
      <c r="C104" s="326" t="s">
        <v>1117</v>
      </c>
      <c r="D104" s="324"/>
      <c r="E104" s="653"/>
      <c r="F104" s="340" t="str">
        <f>"(Line "&amp;A102&amp;" + "&amp;A103&amp;")"</f>
        <v>(Line 41a + 41b)</v>
      </c>
      <c r="G104" s="324"/>
      <c r="H104" s="679">
        <f>H102+H103</f>
        <v>-49893132.817062996</v>
      </c>
      <c r="I104" s="319"/>
      <c r="K104" s="1625"/>
      <c r="L104" s="1604"/>
    </row>
    <row r="105" spans="1:12" s="358" customFormat="1">
      <c r="A105" s="25"/>
      <c r="B105" s="319"/>
      <c r="C105" s="326"/>
      <c r="D105" s="324"/>
      <c r="E105" s="653"/>
      <c r="F105" s="321"/>
      <c r="G105" s="324"/>
      <c r="H105" s="332"/>
      <c r="I105" s="319"/>
    </row>
    <row r="106" spans="1:12" s="358" customFormat="1">
      <c r="A106" s="25">
        <v>43</v>
      </c>
      <c r="B106" s="319"/>
      <c r="C106" s="327" t="s">
        <v>1118</v>
      </c>
      <c r="D106" s="325"/>
      <c r="E106" s="159"/>
      <c r="F106" s="340" t="str">
        <f>"(Line "&amp;A99&amp;" + "&amp;A104&amp;")"</f>
        <v>(Line 40f + 42)</v>
      </c>
      <c r="G106" s="325"/>
      <c r="H106" s="333">
        <f>H99+H104</f>
        <v>-336192572.14081699</v>
      </c>
      <c r="I106" s="319"/>
      <c r="K106" s="1625"/>
      <c r="L106" s="1604"/>
    </row>
    <row r="107" spans="1:12" s="358" customFormat="1">
      <c r="A107" s="172"/>
      <c r="B107" s="173"/>
      <c r="C107" s="173"/>
      <c r="D107" s="173"/>
      <c r="E107" s="653"/>
      <c r="I107" s="319"/>
    </row>
    <row r="108" spans="1:12" s="358" customFormat="1">
      <c r="A108" s="25" t="s">
        <v>295</v>
      </c>
      <c r="B108" s="326" t="s">
        <v>296</v>
      </c>
      <c r="C108" s="339"/>
      <c r="D108" s="324"/>
      <c r="E108" s="195" t="s">
        <v>297</v>
      </c>
      <c r="F108" s="338" t="s">
        <v>841</v>
      </c>
      <c r="G108" s="324"/>
      <c r="H108" s="679">
        <f>+'9 - Rate Base'!C47</f>
        <v>0</v>
      </c>
      <c r="I108" s="329"/>
      <c r="K108" s="1625"/>
      <c r="L108" s="1604"/>
    </row>
    <row r="109" spans="1:12" s="358" customFormat="1" ht="15" customHeight="1">
      <c r="A109" s="25"/>
      <c r="C109" s="339"/>
      <c r="D109" s="324"/>
      <c r="E109" s="195"/>
      <c r="F109" s="338"/>
      <c r="G109" s="328"/>
      <c r="H109" s="329"/>
      <c r="I109" s="329"/>
    </row>
    <row r="110" spans="1:12" s="319" customFormat="1">
      <c r="A110" s="25"/>
      <c r="B110" s="319" t="s">
        <v>299</v>
      </c>
      <c r="C110" s="326"/>
      <c r="D110" s="324"/>
      <c r="E110" s="653"/>
      <c r="F110" s="338"/>
      <c r="G110" s="324"/>
      <c r="H110" s="329"/>
      <c r="I110" s="329"/>
    </row>
    <row r="111" spans="1:12" s="358" customFormat="1">
      <c r="A111" s="150">
        <v>44</v>
      </c>
      <c r="B111" s="319"/>
      <c r="C111" s="326" t="s">
        <v>983</v>
      </c>
      <c r="D111" s="324"/>
      <c r="E111" s="653" t="s">
        <v>293</v>
      </c>
      <c r="F111" s="284" t="s">
        <v>298</v>
      </c>
      <c r="G111" s="328"/>
      <c r="H111" s="329">
        <f>+'5 - Cost Support 1'!AC140</f>
        <v>-4881638.1539876834</v>
      </c>
      <c r="I111" s="329"/>
      <c r="K111" s="1625"/>
      <c r="L111" s="1604"/>
    </row>
    <row r="112" spans="1:12" s="358" customFormat="1">
      <c r="A112" s="25"/>
      <c r="B112" s="175"/>
      <c r="C112" s="322"/>
      <c r="D112" s="322"/>
      <c r="E112" s="653"/>
      <c r="F112" s="329"/>
      <c r="G112" s="545"/>
      <c r="I112" s="319"/>
    </row>
    <row r="113" spans="1:12" s="358" customFormat="1">
      <c r="A113" s="25"/>
      <c r="B113" s="26" t="s">
        <v>111</v>
      </c>
      <c r="C113" s="26"/>
      <c r="D113" s="322"/>
      <c r="E113" s="653"/>
      <c r="F113" s="681"/>
      <c r="G113" s="682"/>
      <c r="I113" s="319"/>
    </row>
    <row r="114" spans="1:12" s="358" customFormat="1">
      <c r="A114" s="25">
        <v>45</v>
      </c>
      <c r="B114" s="191"/>
      <c r="C114" s="330" t="s">
        <v>113</v>
      </c>
      <c r="D114" s="170"/>
      <c r="E114" s="180" t="str">
        <f>"(Note "&amp;B$336&amp;")"</f>
        <v>(Note A)</v>
      </c>
      <c r="F114" s="330" t="s">
        <v>748</v>
      </c>
      <c r="G114" s="683"/>
      <c r="H114" s="329">
        <f>+'9 - Rate Base'!G47</f>
        <v>3505839.574050697</v>
      </c>
      <c r="I114" s="329"/>
      <c r="K114" s="1625"/>
      <c r="L114" s="1604"/>
    </row>
    <row r="115" spans="1:12" s="358" customFormat="1">
      <c r="A115" s="341">
        <v>46</v>
      </c>
      <c r="B115" s="175"/>
      <c r="C115" s="319" t="s">
        <v>300</v>
      </c>
      <c r="D115" s="47"/>
      <c r="E115" s="159"/>
      <c r="F115" s="338" t="s">
        <v>777</v>
      </c>
      <c r="G115" s="544"/>
      <c r="H115" s="352">
        <f>+H114</f>
        <v>3505839.574050697</v>
      </c>
      <c r="I115" s="329"/>
      <c r="K115" s="1625"/>
      <c r="L115" s="1604"/>
    </row>
    <row r="116" spans="1:12" s="358" customFormat="1">
      <c r="A116" s="25"/>
      <c r="B116" s="175"/>
      <c r="C116" s="322"/>
      <c r="D116" s="339"/>
      <c r="E116" s="653"/>
      <c r="F116" s="545"/>
      <c r="G116" s="545"/>
      <c r="I116" s="319"/>
    </row>
    <row r="117" spans="1:12" s="358" customFormat="1">
      <c r="A117" s="341"/>
      <c r="B117" s="175"/>
      <c r="C117" s="26"/>
      <c r="D117" s="339"/>
      <c r="E117" s="653"/>
      <c r="F117" s="682"/>
      <c r="G117" s="682"/>
      <c r="H117" s="176"/>
      <c r="I117" s="297"/>
    </row>
    <row r="118" spans="1:12" s="358" customFormat="1">
      <c r="A118" s="25"/>
      <c r="B118" s="26" t="s">
        <v>58</v>
      </c>
      <c r="C118" s="319"/>
      <c r="D118" s="319"/>
      <c r="E118" s="558"/>
      <c r="F118" s="683"/>
      <c r="G118" s="682"/>
      <c r="H118" s="176"/>
      <c r="I118" s="297"/>
    </row>
    <row r="119" spans="1:12" s="358" customFormat="1">
      <c r="A119" s="150">
        <v>47</v>
      </c>
      <c r="B119" s="319"/>
      <c r="C119" s="319" t="s">
        <v>301</v>
      </c>
      <c r="D119" s="322"/>
      <c r="E119" s="195" t="str">
        <f>"(Note "&amp;B$336&amp;")"</f>
        <v>(Note A)</v>
      </c>
      <c r="F119" s="26" t="s">
        <v>749</v>
      </c>
      <c r="H119" s="90">
        <f>+'9 - Rate Base'!F47</f>
        <v>0</v>
      </c>
      <c r="I119" s="90"/>
      <c r="K119" s="1625"/>
      <c r="L119" s="1604"/>
    </row>
    <row r="120" spans="1:12" s="319" customFormat="1">
      <c r="A120" s="25">
        <v>48</v>
      </c>
      <c r="B120" s="175"/>
      <c r="C120" s="330" t="s">
        <v>281</v>
      </c>
      <c r="D120" s="81"/>
      <c r="E120" s="166"/>
      <c r="F120" s="344" t="str">
        <f>"(Line "&amp;A$24&amp;")"</f>
        <v>(Line 5)</v>
      </c>
      <c r="G120" s="356"/>
      <c r="H120" s="78">
        <f>+H24</f>
        <v>0.13446617068235894</v>
      </c>
      <c r="I120" s="78"/>
      <c r="K120" s="1625"/>
      <c r="L120" s="1604"/>
    </row>
    <row r="121" spans="1:12" s="358" customFormat="1">
      <c r="A121" s="25">
        <v>49</v>
      </c>
      <c r="B121" s="175"/>
      <c r="C121" s="26" t="s">
        <v>302</v>
      </c>
      <c r="D121" s="322"/>
      <c r="E121" s="653"/>
      <c r="F121" s="340" t="str">
        <f>"(Line "&amp;A119&amp;" * "&amp;A120&amp;")"</f>
        <v>(Line 47 * 48)</v>
      </c>
      <c r="G121" s="682"/>
      <c r="H121" s="352">
        <f>+H119*H120</f>
        <v>0</v>
      </c>
      <c r="I121" s="329"/>
      <c r="K121" s="1625"/>
      <c r="L121" s="1604"/>
    </row>
    <row r="122" spans="1:12" s="358" customFormat="1">
      <c r="A122" s="25">
        <v>50</v>
      </c>
      <c r="B122" s="175"/>
      <c r="C122" s="26" t="s">
        <v>303</v>
      </c>
      <c r="D122" s="322"/>
      <c r="E122" s="180" t="s">
        <v>1119</v>
      </c>
      <c r="F122" s="330" t="s">
        <v>1090</v>
      </c>
      <c r="G122" s="682"/>
      <c r="H122" s="90">
        <f>+'9 - Rate Base'!E47</f>
        <v>5264199.8461379455</v>
      </c>
      <c r="I122" s="90"/>
      <c r="K122" s="1625"/>
      <c r="L122" s="1604"/>
    </row>
    <row r="123" spans="1:12" s="358" customFormat="1" ht="18" customHeight="1">
      <c r="A123" s="25">
        <v>51</v>
      </c>
      <c r="B123" s="175"/>
      <c r="C123" s="325" t="s">
        <v>304</v>
      </c>
      <c r="D123" s="47"/>
      <c r="E123" s="159"/>
      <c r="F123" s="340" t="str">
        <f>"(Line "&amp;A121&amp;" + "&amp;A122&amp;")"</f>
        <v>(Line 49 + 50)</v>
      </c>
      <c r="G123" s="544"/>
      <c r="H123" s="178">
        <f>SUM(H121:H122)</f>
        <v>5264199.8461379455</v>
      </c>
      <c r="I123" s="205"/>
      <c r="K123" s="1625"/>
      <c r="L123" s="1604"/>
    </row>
    <row r="124" spans="1:12" s="358" customFormat="1">
      <c r="A124" s="25"/>
      <c r="B124" s="175"/>
      <c r="C124" s="26"/>
      <c r="D124" s="339"/>
      <c r="E124" s="653"/>
      <c r="F124" s="682"/>
      <c r="G124" s="682"/>
      <c r="I124" s="319"/>
    </row>
    <row r="125" spans="1:12" s="358" customFormat="1">
      <c r="A125" s="25"/>
      <c r="B125" s="26" t="s">
        <v>305</v>
      </c>
      <c r="C125" s="319"/>
      <c r="D125" s="339"/>
      <c r="E125" s="653"/>
      <c r="F125" s="682"/>
      <c r="G125" s="682"/>
      <c r="I125" s="319"/>
    </row>
    <row r="126" spans="1:12" s="358" customFormat="1">
      <c r="A126" s="25">
        <v>52</v>
      </c>
      <c r="B126" s="175"/>
      <c r="C126" s="26" t="s">
        <v>306</v>
      </c>
      <c r="D126" s="24"/>
      <c r="E126" s="653"/>
      <c r="F126" s="340" t="str">
        <f>"(Line "&amp;A$177&amp;")"</f>
        <v>(Line 85)</v>
      </c>
      <c r="G126" s="682"/>
      <c r="H126" s="90">
        <f>+H177</f>
        <v>39191902.782838263</v>
      </c>
      <c r="I126" s="90"/>
      <c r="K126" s="1625"/>
      <c r="L126" s="1604"/>
    </row>
    <row r="127" spans="1:12" s="358" customFormat="1">
      <c r="A127" s="25">
        <v>53</v>
      </c>
      <c r="B127" s="175"/>
      <c r="C127" s="43" t="s">
        <v>307</v>
      </c>
      <c r="D127" s="24"/>
      <c r="E127" s="653"/>
      <c r="F127" s="346" t="s">
        <v>308</v>
      </c>
      <c r="H127" s="684">
        <v>0.125</v>
      </c>
      <c r="I127" s="685"/>
      <c r="K127" s="1625"/>
      <c r="L127" s="1604"/>
    </row>
    <row r="128" spans="1:12" s="85" customFormat="1">
      <c r="A128" s="25">
        <v>54</v>
      </c>
      <c r="B128" s="175"/>
      <c r="C128" s="327" t="s">
        <v>309</v>
      </c>
      <c r="D128" s="49"/>
      <c r="E128" s="159"/>
      <c r="F128" s="340" t="str">
        <f>"(Line "&amp;A126&amp;" * "&amp;A127&amp;")"</f>
        <v>(Line 52 * 53)</v>
      </c>
      <c r="G128" s="158"/>
      <c r="H128" s="352">
        <f>+H126*H127</f>
        <v>4898987.8478547828</v>
      </c>
      <c r="I128" s="329"/>
      <c r="K128" s="1625"/>
      <c r="L128" s="1604"/>
    </row>
    <row r="129" spans="1:12" s="85" customFormat="1">
      <c r="A129" s="25"/>
      <c r="B129" s="175"/>
      <c r="C129" s="326"/>
      <c r="D129" s="33"/>
      <c r="E129" s="653"/>
      <c r="F129" s="340"/>
      <c r="G129" s="328"/>
      <c r="H129" s="545"/>
      <c r="I129" s="329"/>
    </row>
    <row r="130" spans="1:12" s="85" customFormat="1">
      <c r="A130" s="358"/>
      <c r="B130" s="326" t="s">
        <v>118</v>
      </c>
      <c r="C130" s="358"/>
      <c r="D130" s="33"/>
      <c r="E130" s="358"/>
      <c r="F130" s="340"/>
      <c r="G130" s="328"/>
      <c r="H130" s="545"/>
      <c r="I130" s="329"/>
    </row>
    <row r="131" spans="1:12" s="358" customFormat="1">
      <c r="A131" s="25">
        <v>55</v>
      </c>
      <c r="C131" s="358" t="s">
        <v>310</v>
      </c>
      <c r="E131" s="195" t="str">
        <f>"(Note "&amp;B$353&amp;")"</f>
        <v>(Note N)</v>
      </c>
      <c r="F131" s="358" t="s">
        <v>311</v>
      </c>
      <c r="H131" s="670">
        <f>+'5 - Cost Support 1'!G163</f>
        <v>0</v>
      </c>
      <c r="I131" s="319"/>
      <c r="K131" s="1625"/>
      <c r="L131" s="1604"/>
    </row>
    <row r="132" spans="1:12" s="358" customFormat="1">
      <c r="A132" s="653">
        <v>56</v>
      </c>
      <c r="C132" s="179" t="s">
        <v>312</v>
      </c>
      <c r="D132" s="179"/>
      <c r="E132" s="180" t="str">
        <f>+E131</f>
        <v>(Note N)</v>
      </c>
      <c r="F132" s="331" t="str">
        <f>+F131</f>
        <v>From PJM</v>
      </c>
      <c r="H132" s="710">
        <f>+'5 - Cost Support 1'!G168</f>
        <v>0</v>
      </c>
      <c r="I132" s="324"/>
      <c r="K132" s="1625"/>
      <c r="L132" s="1604"/>
    </row>
    <row r="133" spans="1:12" s="358" customFormat="1">
      <c r="A133" s="653">
        <v>57</v>
      </c>
      <c r="C133" s="358" t="s">
        <v>313</v>
      </c>
      <c r="E133" s="653"/>
      <c r="F133" s="340" t="str">
        <f>"(Line "&amp;A131&amp;" - "&amp;A132&amp;")"</f>
        <v>(Line 55 - 56)</v>
      </c>
      <c r="H133" s="286">
        <f>+H131-H132</f>
        <v>0</v>
      </c>
      <c r="I133" s="319"/>
      <c r="K133" s="1625"/>
      <c r="L133" s="1604"/>
    </row>
    <row r="134" spans="1:12" s="358" customFormat="1">
      <c r="A134" s="653"/>
      <c r="E134" s="653"/>
      <c r="I134" s="319"/>
    </row>
    <row r="135" spans="1:12" s="358" customFormat="1" ht="16" thickBot="1">
      <c r="A135" s="653">
        <v>58</v>
      </c>
      <c r="B135" s="66" t="s">
        <v>314</v>
      </c>
      <c r="C135" s="66"/>
      <c r="D135" s="66"/>
      <c r="E135" s="160"/>
      <c r="F135" s="169" t="str">
        <f>"(Line "&amp;A106&amp;" + "&amp;A108&amp;" + "&amp;A111&amp;" + "&amp;A115&amp;" + "&amp;A123&amp;" + "&amp;A128&amp;" - "&amp;A133&amp;")"</f>
        <v>(Line 43 + 43a + 44 + 46 + 51 + 54 - 57)</v>
      </c>
      <c r="G135" s="181"/>
      <c r="H135" s="169">
        <f>SUM(H106,H108,H111,H115,H123,H128)-H133</f>
        <v>-327405183.02676123</v>
      </c>
      <c r="I135" s="205"/>
      <c r="K135" s="1625"/>
      <c r="L135" s="1604"/>
    </row>
    <row r="136" spans="1:12" s="358" customFormat="1" ht="16" thickTop="1">
      <c r="A136" s="653"/>
      <c r="E136" s="653"/>
      <c r="I136" s="319"/>
    </row>
    <row r="137" spans="1:12" s="358" customFormat="1" ht="16" thickBot="1">
      <c r="A137" s="341">
        <v>59</v>
      </c>
      <c r="B137" s="66" t="s">
        <v>315</v>
      </c>
      <c r="C137" s="66"/>
      <c r="D137" s="66"/>
      <c r="E137" s="160"/>
      <c r="F137" s="155" t="str">
        <f>"(Line "&amp;A89&amp;" + "&amp;A135&amp;")"</f>
        <v>(Line 39 + 58)</v>
      </c>
      <c r="G137" s="66"/>
      <c r="H137" s="169">
        <f>+H89+H135</f>
        <v>1231214614.3184128</v>
      </c>
      <c r="I137" s="205"/>
      <c r="K137" s="1625"/>
      <c r="L137" s="1604"/>
    </row>
    <row r="138" spans="1:12" s="358" customFormat="1" ht="16" thickTop="1">
      <c r="A138" s="24"/>
      <c r="E138" s="653"/>
      <c r="I138" s="319"/>
    </row>
    <row r="139" spans="1:12" s="319" customFormat="1">
      <c r="A139" s="686" t="s">
        <v>316</v>
      </c>
      <c r="B139" s="687"/>
      <c r="C139" s="688"/>
      <c r="D139" s="70"/>
      <c r="E139" s="479"/>
      <c r="F139" s="22"/>
      <c r="G139" s="22"/>
      <c r="H139" s="71"/>
      <c r="I139" s="148"/>
    </row>
    <row r="140" spans="1:12" s="319" customFormat="1">
      <c r="A140" s="322"/>
      <c r="B140" s="322"/>
      <c r="C140" s="322"/>
      <c r="D140" s="322"/>
      <c r="E140" s="653"/>
      <c r="H140" s="148"/>
      <c r="I140" s="148"/>
    </row>
    <row r="141" spans="1:12" s="358" customFormat="1">
      <c r="A141" s="341"/>
      <c r="B141" s="337" t="s">
        <v>147</v>
      </c>
      <c r="C141" s="339"/>
      <c r="D141" s="320"/>
      <c r="E141" s="73"/>
      <c r="G141" s="320"/>
      <c r="H141" s="320"/>
      <c r="I141" s="34"/>
    </row>
    <row r="142" spans="1:12" s="358" customFormat="1">
      <c r="A142" s="341">
        <v>60</v>
      </c>
      <c r="B142" s="341"/>
      <c r="C142" s="337" t="s">
        <v>147</v>
      </c>
      <c r="D142" s="322"/>
      <c r="E142" s="653"/>
      <c r="F142" s="34" t="s">
        <v>984</v>
      </c>
      <c r="G142" s="25"/>
      <c r="H142" s="668">
        <f>+'11A - O&amp;M'!G40</f>
        <v>26528624</v>
      </c>
      <c r="I142" s="34"/>
      <c r="K142" s="1625"/>
      <c r="L142" s="1604"/>
    </row>
    <row r="143" spans="1:12" s="358" customFormat="1">
      <c r="A143" s="341">
        <v>61</v>
      </c>
      <c r="B143" s="341"/>
      <c r="C143" s="337" t="s">
        <v>317</v>
      </c>
      <c r="D143" s="322"/>
      <c r="E143" s="653"/>
      <c r="F143" s="34" t="s">
        <v>298</v>
      </c>
      <c r="G143" s="25"/>
      <c r="H143" s="668">
        <f>'5 - Cost Support 1'!G177</f>
        <v>0</v>
      </c>
      <c r="I143" s="34"/>
      <c r="K143" s="1625"/>
      <c r="L143" s="1604"/>
    </row>
    <row r="144" spans="1:12" s="358" customFormat="1">
      <c r="A144" s="341">
        <v>62</v>
      </c>
      <c r="B144" s="341"/>
      <c r="C144" s="337" t="s">
        <v>318</v>
      </c>
      <c r="D144" s="322"/>
      <c r="E144" s="653"/>
      <c r="F144" s="34" t="s">
        <v>298</v>
      </c>
      <c r="G144" s="25"/>
      <c r="H144" s="668">
        <f>'5 - Cost Support 1'!J178</f>
        <v>0</v>
      </c>
      <c r="I144" s="34"/>
      <c r="K144" s="1625"/>
      <c r="L144" s="1604"/>
    </row>
    <row r="145" spans="1:12" s="358" customFormat="1">
      <c r="A145" s="25">
        <v>63</v>
      </c>
      <c r="B145" s="341"/>
      <c r="C145" s="337" t="s">
        <v>319</v>
      </c>
      <c r="D145" s="322"/>
      <c r="E145" s="653"/>
      <c r="F145" s="34" t="s">
        <v>320</v>
      </c>
      <c r="G145" s="322"/>
      <c r="H145" s="667">
        <v>0</v>
      </c>
      <c r="I145" s="34"/>
      <c r="K145" s="1625"/>
      <c r="L145" s="1604"/>
    </row>
    <row r="146" spans="1:12" s="358" customFormat="1">
      <c r="A146" s="25" t="s">
        <v>719</v>
      </c>
      <c r="B146" s="25"/>
      <c r="C146" s="337" t="s">
        <v>720</v>
      </c>
      <c r="D146" s="322"/>
      <c r="E146" s="653"/>
      <c r="F146" s="34" t="s">
        <v>857</v>
      </c>
      <c r="G146" s="322"/>
      <c r="H146" s="668">
        <f>+'10 - Merger Costs'!G7</f>
        <v>0</v>
      </c>
      <c r="I146" s="34"/>
      <c r="K146" s="1625"/>
      <c r="L146" s="1604"/>
    </row>
    <row r="147" spans="1:12" s="358" customFormat="1">
      <c r="A147" s="25">
        <v>64</v>
      </c>
      <c r="B147" s="25"/>
      <c r="C147" s="337" t="s">
        <v>321</v>
      </c>
      <c r="D147" s="322"/>
      <c r="E147" s="195" t="str">
        <f>"(Note "&amp;B$356&amp;")"</f>
        <v>(Note O)</v>
      </c>
      <c r="F147" s="34" t="s">
        <v>322</v>
      </c>
      <c r="G147" s="322"/>
      <c r="H147" s="667">
        <v>0</v>
      </c>
      <c r="I147" s="34"/>
      <c r="K147" s="1625"/>
      <c r="L147" s="1604"/>
    </row>
    <row r="148" spans="1:12" s="358" customFormat="1">
      <c r="A148" s="25">
        <v>65</v>
      </c>
      <c r="B148" s="341"/>
      <c r="C148" s="337" t="s">
        <v>323</v>
      </c>
      <c r="D148" s="34"/>
      <c r="E148" s="180" t="str">
        <f>"(Note "&amp;B$336&amp;")"</f>
        <v>(Note A)</v>
      </c>
      <c r="F148" s="321" t="s">
        <v>324</v>
      </c>
      <c r="G148" s="322"/>
      <c r="H148" s="662">
        <v>0</v>
      </c>
      <c r="I148" s="338"/>
      <c r="K148" s="1625"/>
      <c r="L148" s="1604"/>
    </row>
    <row r="149" spans="1:12" s="358" customFormat="1">
      <c r="A149" s="25">
        <v>66</v>
      </c>
      <c r="B149" s="322"/>
      <c r="C149" s="45" t="s">
        <v>147</v>
      </c>
      <c r="D149" s="44"/>
      <c r="E149" s="159"/>
      <c r="F149" s="338" t="str">
        <f>"(Lines "&amp;A142&amp;" - "&amp;A143&amp;" + "&amp;A144&amp;" - "&amp;A145&amp;" - "&amp;A146&amp;" + "&amp;A147&amp;" + "&amp;A148&amp;")"</f>
        <v>(Lines 60 - 61 + 62 - 63 - 63a + 64 + 65)</v>
      </c>
      <c r="G149" s="325"/>
      <c r="H149" s="671">
        <f>+H142-H143+H144-H145-H146+H147+H148</f>
        <v>26528624</v>
      </c>
      <c r="I149" s="338"/>
      <c r="K149" s="1625"/>
      <c r="L149" s="1604"/>
    </row>
    <row r="150" spans="1:12" s="358" customFormat="1">
      <c r="A150" s="25"/>
      <c r="B150" s="25"/>
      <c r="C150" s="337"/>
      <c r="D150" s="322"/>
      <c r="E150" s="73"/>
      <c r="F150" s="322"/>
      <c r="G150" s="322"/>
      <c r="H150" s="665"/>
      <c r="I150" s="294"/>
    </row>
    <row r="151" spans="1:12" s="358" customFormat="1">
      <c r="A151" s="25"/>
      <c r="B151" s="337" t="s">
        <v>59</v>
      </c>
      <c r="C151" s="322"/>
      <c r="D151" s="322"/>
      <c r="E151" s="73"/>
      <c r="F151" s="322"/>
      <c r="G151" s="322"/>
      <c r="H151" s="665"/>
      <c r="I151" s="294"/>
    </row>
    <row r="152" spans="1:12" s="358" customFormat="1">
      <c r="A152" s="25">
        <v>67</v>
      </c>
      <c r="B152" s="25"/>
      <c r="C152" s="337" t="s">
        <v>325</v>
      </c>
      <c r="D152" s="322"/>
      <c r="E152" s="195" t="str">
        <f>"(Note "&amp;B$336&amp;")"</f>
        <v>(Note A)</v>
      </c>
      <c r="F152" s="320" t="s">
        <v>268</v>
      </c>
      <c r="G152" s="322"/>
      <c r="H152" s="667">
        <v>0</v>
      </c>
      <c r="I152" s="34"/>
      <c r="K152" s="1625"/>
      <c r="L152" s="1604"/>
    </row>
    <row r="153" spans="1:12" s="358" customFormat="1">
      <c r="A153" s="25">
        <v>68</v>
      </c>
      <c r="B153" s="25"/>
      <c r="C153" s="337" t="s">
        <v>148</v>
      </c>
      <c r="D153" s="322"/>
      <c r="E153" s="653"/>
      <c r="F153" s="34" t="s">
        <v>985</v>
      </c>
      <c r="G153" s="322"/>
      <c r="H153" s="668">
        <f>+'11B - A&amp;G'!E24</f>
        <v>92651566</v>
      </c>
      <c r="I153" s="34"/>
      <c r="K153" s="1625"/>
      <c r="L153" s="1604"/>
    </row>
    <row r="154" spans="1:12" s="358" customFormat="1">
      <c r="A154" s="25" t="s">
        <v>326</v>
      </c>
      <c r="B154" s="25"/>
      <c r="C154" s="337" t="s">
        <v>327</v>
      </c>
      <c r="D154" s="322"/>
      <c r="E154" s="195" t="s">
        <v>328</v>
      </c>
      <c r="F154" s="34" t="s">
        <v>298</v>
      </c>
      <c r="G154" s="183"/>
      <c r="H154" s="668">
        <f>+'5 - Cost Support 1'!I242</f>
        <v>-1510865</v>
      </c>
      <c r="I154" s="34"/>
      <c r="K154" s="1625"/>
      <c r="L154" s="1604"/>
    </row>
    <row r="155" spans="1:12" s="358" customFormat="1">
      <c r="A155" s="25" t="s">
        <v>721</v>
      </c>
      <c r="B155" s="25"/>
      <c r="C155" s="337" t="s">
        <v>722</v>
      </c>
      <c r="D155" s="322"/>
      <c r="E155" s="653"/>
      <c r="F155" s="34" t="s">
        <v>858</v>
      </c>
      <c r="G155" s="322"/>
      <c r="H155" s="668">
        <f>+'10 - Merger Costs'!C8</f>
        <v>0</v>
      </c>
      <c r="I155" s="34"/>
      <c r="K155" s="1625"/>
      <c r="L155" s="1604"/>
    </row>
    <row r="156" spans="1:12" s="358" customFormat="1">
      <c r="A156" s="25" t="s">
        <v>1108</v>
      </c>
      <c r="B156" s="25"/>
      <c r="C156" s="337" t="s">
        <v>1109</v>
      </c>
      <c r="D156" s="322"/>
      <c r="E156" s="653"/>
      <c r="F156" s="34" t="s">
        <v>298</v>
      </c>
      <c r="G156" s="322"/>
      <c r="H156" s="668">
        <f>+'5 - Cost Support 1'!I225+'5 - Cost Support 1'!J225+'5 - Cost Support 1'!K225+'5 - Cost Support 1'!L225+'5 - Cost Support 1'!M225+'5 - Cost Support 1'!N225+'5 - Cost Support 1'!O225+'5 - Cost Support 1'!P225+'5 - Cost Support 1'!Q225</f>
        <v>396202.75</v>
      </c>
      <c r="I156" s="34"/>
      <c r="K156" s="1625"/>
      <c r="L156" s="1604"/>
    </row>
    <row r="157" spans="1:12" s="358" customFormat="1">
      <c r="A157" s="25">
        <v>69</v>
      </c>
      <c r="B157" s="25"/>
      <c r="C157" s="337" t="s">
        <v>329</v>
      </c>
      <c r="D157" s="34"/>
      <c r="E157" s="653"/>
      <c r="F157" s="337" t="s">
        <v>330</v>
      </c>
      <c r="G157" s="339"/>
      <c r="H157" s="668">
        <f>+'11B - A&amp;G'!E14</f>
        <v>617382</v>
      </c>
      <c r="I157" s="34"/>
      <c r="K157" s="1625"/>
      <c r="L157" s="1604"/>
    </row>
    <row r="158" spans="1:12" s="358" customFormat="1">
      <c r="A158" s="25">
        <v>70</v>
      </c>
      <c r="B158" s="25"/>
      <c r="C158" s="337" t="s">
        <v>331</v>
      </c>
      <c r="D158" s="34"/>
      <c r="E158" s="195" t="str">
        <f>"(Note "&amp;B$344&amp;")"</f>
        <v>(Note E)</v>
      </c>
      <c r="F158" s="337" t="s">
        <v>68</v>
      </c>
      <c r="G158" s="339"/>
      <c r="H158" s="668">
        <f>+'11B - A&amp;G'!E18</f>
        <v>954717</v>
      </c>
      <c r="I158" s="34"/>
      <c r="K158" s="1625"/>
      <c r="L158" s="1604"/>
    </row>
    <row r="159" spans="1:12" s="358" customFormat="1">
      <c r="A159" s="25">
        <v>71</v>
      </c>
      <c r="B159" s="25"/>
      <c r="C159" s="337" t="s">
        <v>332</v>
      </c>
      <c r="D159" s="34"/>
      <c r="E159" s="653"/>
      <c r="F159" s="337" t="s">
        <v>333</v>
      </c>
      <c r="G159" s="339"/>
      <c r="H159" s="668">
        <f>+'11B - A&amp;G'!E20</f>
        <v>603387</v>
      </c>
      <c r="I159" s="34"/>
      <c r="K159" s="1625"/>
      <c r="L159" s="1604"/>
    </row>
    <row r="160" spans="1:12" s="358" customFormat="1">
      <c r="A160" s="25">
        <v>72</v>
      </c>
      <c r="B160" s="25"/>
      <c r="C160" s="337" t="s">
        <v>334</v>
      </c>
      <c r="D160" s="34"/>
      <c r="E160" s="653"/>
      <c r="F160" s="337" t="s">
        <v>335</v>
      </c>
      <c r="G160" s="339"/>
      <c r="H160" s="667">
        <v>0</v>
      </c>
      <c r="I160" s="34"/>
      <c r="K160" s="1625"/>
      <c r="L160" s="1604"/>
    </row>
    <row r="161" spans="1:12" s="358" customFormat="1">
      <c r="A161" s="25">
        <v>73</v>
      </c>
      <c r="B161" s="25"/>
      <c r="C161" s="337" t="s">
        <v>336</v>
      </c>
      <c r="E161" s="195" t="str">
        <f>"(Note "&amp;B$343&amp;")"</f>
        <v>(Note D)</v>
      </c>
      <c r="F161" s="321" t="s">
        <v>337</v>
      </c>
      <c r="G161" s="322"/>
      <c r="H161" s="668">
        <v>0</v>
      </c>
      <c r="I161" s="34"/>
      <c r="K161" s="1625"/>
      <c r="L161" s="1604"/>
    </row>
    <row r="162" spans="1:12" s="358" customFormat="1">
      <c r="A162" s="25">
        <v>74</v>
      </c>
      <c r="B162" s="25"/>
      <c r="C162" s="45" t="s">
        <v>338</v>
      </c>
      <c r="D162" s="44"/>
      <c r="E162" s="152"/>
      <c r="F162" s="340" t="str">
        <f>"(Lines "&amp;A152&amp;" + "&amp;A153&amp;") -  Sum ("&amp;A155&amp;" to "&amp;A161&amp;")"</f>
        <v>(Lines 67 + 68) -  Sum (68b to 73)</v>
      </c>
      <c r="G162" s="47"/>
      <c r="H162" s="672">
        <f>H152+H153-SUM(H155:H161)</f>
        <v>90079877.25</v>
      </c>
      <c r="I162" s="338"/>
      <c r="K162" s="1625"/>
      <c r="L162" s="1604"/>
    </row>
    <row r="163" spans="1:12" s="358" customFormat="1">
      <c r="A163" s="25">
        <v>75</v>
      </c>
      <c r="B163" s="25"/>
      <c r="C163" s="629" t="s">
        <v>281</v>
      </c>
      <c r="D163" s="43"/>
      <c r="E163" s="653"/>
      <c r="F163" s="353" t="s">
        <v>776</v>
      </c>
      <c r="G163" s="682"/>
      <c r="H163" s="711">
        <f>+H24</f>
        <v>0.13446617068235894</v>
      </c>
      <c r="I163" s="297"/>
      <c r="K163" s="1625"/>
      <c r="L163" s="1604"/>
    </row>
    <row r="164" spans="1:12" s="358" customFormat="1">
      <c r="A164" s="25">
        <v>76</v>
      </c>
      <c r="B164" s="25"/>
      <c r="C164" s="45" t="s">
        <v>339</v>
      </c>
      <c r="D164" s="44"/>
      <c r="E164" s="152"/>
      <c r="F164" s="340" t="s">
        <v>782</v>
      </c>
      <c r="G164" s="47"/>
      <c r="H164" s="672">
        <f>+H163*H162</f>
        <v>12112696.149344442</v>
      </c>
      <c r="I164" s="338"/>
      <c r="K164" s="1625"/>
      <c r="L164" s="1604"/>
    </row>
    <row r="165" spans="1:12" s="358" customFormat="1">
      <c r="A165" s="25"/>
      <c r="B165" s="25"/>
      <c r="C165" s="323"/>
      <c r="D165" s="348"/>
      <c r="E165" s="73"/>
      <c r="F165" s="28"/>
      <c r="G165" s="28"/>
      <c r="H165" s="664"/>
      <c r="I165" s="338"/>
      <c r="L165" s="1604"/>
    </row>
    <row r="166" spans="1:12" s="358" customFormat="1">
      <c r="A166" s="25"/>
      <c r="B166" s="337" t="s">
        <v>65</v>
      </c>
      <c r="C166" s="319"/>
      <c r="D166" s="348"/>
      <c r="E166" s="73"/>
      <c r="F166" s="28"/>
      <c r="G166" s="28"/>
      <c r="H166" s="664"/>
      <c r="I166" s="338"/>
      <c r="L166" s="1604"/>
    </row>
    <row r="167" spans="1:12" s="358" customFormat="1">
      <c r="A167" s="25">
        <v>77</v>
      </c>
      <c r="B167" s="175"/>
      <c r="C167" s="26" t="s">
        <v>66</v>
      </c>
      <c r="D167" s="184"/>
      <c r="E167" s="195" t="str">
        <f>"(Note "&amp;B$346&amp;")"</f>
        <v>(Note G)</v>
      </c>
      <c r="F167" s="26" t="s">
        <v>68</v>
      </c>
      <c r="G167" s="319"/>
      <c r="H167" s="712">
        <f>+'11B - A&amp;G'!J18</f>
        <v>317019</v>
      </c>
      <c r="I167" s="90"/>
      <c r="K167" s="1625"/>
      <c r="L167" s="1604"/>
    </row>
    <row r="168" spans="1:12" s="358" customFormat="1">
      <c r="A168" s="341">
        <v>78</v>
      </c>
      <c r="B168" s="175"/>
      <c r="C168" s="330" t="s">
        <v>340</v>
      </c>
      <c r="D168" s="185"/>
      <c r="E168" s="180" t="str">
        <f>"(Note "&amp;B$350&amp;")"</f>
        <v>(Note K)</v>
      </c>
      <c r="F168" s="330" t="s">
        <v>333</v>
      </c>
      <c r="G168" s="319"/>
      <c r="H168" s="713">
        <f>'5 - Cost Support 1'!H60</f>
        <v>0</v>
      </c>
      <c r="I168" s="329"/>
      <c r="K168" s="1625"/>
      <c r="L168" s="1604"/>
    </row>
    <row r="169" spans="1:12" s="358" customFormat="1">
      <c r="A169" s="341">
        <v>79</v>
      </c>
      <c r="B169" s="175"/>
      <c r="C169" s="26" t="s">
        <v>341</v>
      </c>
      <c r="D169" s="322"/>
      <c r="E169" s="558"/>
      <c r="F169" s="340" t="s">
        <v>784</v>
      </c>
      <c r="G169" s="319"/>
      <c r="H169" s="712">
        <f>+H168+H167</f>
        <v>317019</v>
      </c>
      <c r="I169" s="90"/>
      <c r="K169" s="1625"/>
      <c r="L169" s="1604"/>
    </row>
    <row r="170" spans="1:12" s="358" customFormat="1">
      <c r="A170" s="25"/>
      <c r="B170" s="175"/>
      <c r="C170" s="26"/>
      <c r="D170" s="322"/>
      <c r="E170" s="558"/>
      <c r="F170" s="26"/>
      <c r="G170" s="319"/>
      <c r="H170" s="714"/>
      <c r="I170" s="683"/>
      <c r="L170" s="1604"/>
    </row>
    <row r="171" spans="1:12" s="358" customFormat="1">
      <c r="A171" s="341">
        <v>80</v>
      </c>
      <c r="B171" s="175"/>
      <c r="C171" s="26" t="s">
        <v>342</v>
      </c>
      <c r="D171" s="322"/>
      <c r="E171" s="653"/>
      <c r="F171" s="26" t="s">
        <v>330</v>
      </c>
      <c r="G171" s="319"/>
      <c r="H171" s="712">
        <f>H157</f>
        <v>617382</v>
      </c>
      <c r="I171" s="90"/>
      <c r="K171" s="1625"/>
      <c r="L171" s="1604"/>
    </row>
    <row r="172" spans="1:12" s="358" customFormat="1" ht="16" thickBot="1">
      <c r="A172" s="341">
        <v>81</v>
      </c>
      <c r="B172" s="175"/>
      <c r="C172" s="26" t="s">
        <v>340</v>
      </c>
      <c r="D172" s="322"/>
      <c r="E172" s="195" t="str">
        <f>"(Note "&amp;B$345&amp;")"</f>
        <v>(Note F)</v>
      </c>
      <c r="F172" s="330" t="s">
        <v>333</v>
      </c>
      <c r="G172" s="319"/>
      <c r="H172" s="712">
        <f>+'5 - Cost Support 1'!H73</f>
        <v>0</v>
      </c>
      <c r="I172" s="90"/>
      <c r="K172" s="1625"/>
      <c r="L172" s="1604"/>
    </row>
    <row r="173" spans="1:12" s="358" customFormat="1">
      <c r="A173" s="25">
        <v>82</v>
      </c>
      <c r="B173" s="175"/>
      <c r="C173" s="327" t="s">
        <v>44</v>
      </c>
      <c r="D173" s="44"/>
      <c r="E173" s="159"/>
      <c r="F173" s="340" t="s">
        <v>785</v>
      </c>
      <c r="G173" s="325"/>
      <c r="H173" s="715">
        <f>+H171+H172</f>
        <v>617382</v>
      </c>
      <c r="I173" s="329"/>
      <c r="K173" s="1625"/>
      <c r="L173" s="1604"/>
    </row>
    <row r="174" spans="1:12" s="358" customFormat="1">
      <c r="A174" s="341">
        <v>83</v>
      </c>
      <c r="B174" s="25"/>
      <c r="C174" s="326" t="s">
        <v>1547</v>
      </c>
      <c r="D174" s="43"/>
      <c r="E174" s="150"/>
      <c r="F174" s="321" t="s">
        <v>1548</v>
      </c>
      <c r="G174" s="683"/>
      <c r="H174" s="711">
        <f>+H45</f>
        <v>0.37831299502385302</v>
      </c>
      <c r="I174" s="78"/>
      <c r="K174" s="1625"/>
      <c r="L174" s="1604"/>
    </row>
    <row r="175" spans="1:12" s="358" customFormat="1">
      <c r="A175" s="25">
        <v>84</v>
      </c>
      <c r="B175" s="25"/>
      <c r="C175" s="45" t="s">
        <v>343</v>
      </c>
      <c r="D175" s="44"/>
      <c r="E175" s="152"/>
      <c r="F175" s="340" t="s">
        <v>786</v>
      </c>
      <c r="G175" s="47"/>
      <c r="H175" s="716">
        <f>+H174*H173</f>
        <v>233563.63349381642</v>
      </c>
      <c r="I175" s="329"/>
      <c r="K175" s="1625"/>
      <c r="L175" s="1604"/>
    </row>
    <row r="176" spans="1:12" s="358" customFormat="1">
      <c r="A176" s="341"/>
      <c r="B176" s="341"/>
      <c r="C176" s="337"/>
      <c r="D176" s="322"/>
      <c r="E176" s="73"/>
      <c r="F176" s="339"/>
      <c r="G176" s="339"/>
      <c r="H176" s="664"/>
      <c r="I176" s="338"/>
      <c r="L176" s="1604"/>
    </row>
    <row r="177" spans="1:12" s="358" customFormat="1" ht="16" thickBot="1">
      <c r="A177" s="341">
        <v>85</v>
      </c>
      <c r="B177" s="341"/>
      <c r="C177" s="153" t="s">
        <v>344</v>
      </c>
      <c r="D177" s="154"/>
      <c r="E177" s="186"/>
      <c r="F177" s="155" t="s">
        <v>787</v>
      </c>
      <c r="G177" s="156"/>
      <c r="H177" s="674">
        <f>+H149+H164+H169+H175</f>
        <v>39191902.782838263</v>
      </c>
      <c r="I177" s="338"/>
      <c r="K177" s="1625"/>
      <c r="L177" s="1604"/>
    </row>
    <row r="178" spans="1:12" s="358" customFormat="1" ht="16" thickTop="1">
      <c r="A178" s="341"/>
      <c r="B178" s="341"/>
      <c r="C178" s="323"/>
      <c r="D178" s="348"/>
      <c r="E178" s="73"/>
      <c r="F178" s="340"/>
      <c r="G178" s="28"/>
      <c r="H178" s="340"/>
      <c r="I178" s="338"/>
      <c r="L178" s="1604"/>
    </row>
    <row r="179" spans="1:12" s="358" customFormat="1">
      <c r="A179" s="342"/>
      <c r="B179" s="341"/>
      <c r="C179" s="337"/>
      <c r="D179" s="322"/>
      <c r="E179" s="73"/>
      <c r="F179" s="339"/>
      <c r="G179" s="339"/>
      <c r="H179" s="157"/>
      <c r="I179" s="294"/>
      <c r="L179" s="1604"/>
    </row>
    <row r="180" spans="1:12" s="358" customFormat="1">
      <c r="A180" s="686" t="s">
        <v>345</v>
      </c>
      <c r="B180" s="687"/>
      <c r="C180" s="688"/>
      <c r="D180" s="70"/>
      <c r="E180" s="479"/>
      <c r="F180" s="22"/>
      <c r="G180" s="22"/>
      <c r="H180" s="71"/>
      <c r="I180" s="148"/>
      <c r="L180" s="1604"/>
    </row>
    <row r="181" spans="1:12" s="358" customFormat="1">
      <c r="A181" s="337"/>
      <c r="B181" s="341"/>
      <c r="C181" s="337"/>
      <c r="D181" s="322"/>
      <c r="E181" s="73"/>
      <c r="F181" s="339"/>
      <c r="G181" s="339"/>
      <c r="H181" s="157"/>
      <c r="I181" s="294"/>
      <c r="L181" s="1604"/>
    </row>
    <row r="182" spans="1:12" s="358" customFormat="1">
      <c r="A182" s="653"/>
      <c r="B182" s="342" t="s">
        <v>60</v>
      </c>
      <c r="D182" s="339"/>
      <c r="E182" s="653"/>
      <c r="F182" s="56"/>
      <c r="G182" s="56"/>
      <c r="H182" s="689"/>
      <c r="I182" s="690"/>
      <c r="L182" s="1604"/>
    </row>
    <row r="183" spans="1:12" s="358" customFormat="1">
      <c r="A183" s="341">
        <v>86</v>
      </c>
      <c r="B183" s="167"/>
      <c r="C183" s="26" t="s">
        <v>346</v>
      </c>
      <c r="D183" s="339"/>
      <c r="E183" s="653"/>
      <c r="F183" s="26" t="s">
        <v>1602</v>
      </c>
      <c r="H183" s="712">
        <f>+'5 - Cost Support 1'!I232</f>
        <v>52990004.93</v>
      </c>
      <c r="I183" s="90"/>
      <c r="K183" s="1625"/>
      <c r="L183" s="1604"/>
    </row>
    <row r="184" spans="1:12" s="358" customFormat="1">
      <c r="A184" s="341"/>
      <c r="B184" s="167"/>
      <c r="C184" s="26" t="s">
        <v>86</v>
      </c>
      <c r="D184" s="339"/>
      <c r="E184" s="653"/>
      <c r="F184" s="26"/>
      <c r="H184" s="712"/>
      <c r="I184" s="90"/>
      <c r="L184" s="1604"/>
    </row>
    <row r="185" spans="1:12" s="358" customFormat="1">
      <c r="A185" s="341">
        <v>87</v>
      </c>
      <c r="B185" s="167"/>
      <c r="C185" s="326" t="s">
        <v>149</v>
      </c>
      <c r="D185" s="28"/>
      <c r="E185" s="653"/>
      <c r="F185" s="326" t="s">
        <v>1601</v>
      </c>
      <c r="H185" s="712">
        <f>+'5 - Cost Support 1'!G233</f>
        <v>13003257</v>
      </c>
      <c r="I185" s="90"/>
      <c r="K185" s="1625"/>
      <c r="L185" s="1604"/>
    </row>
    <row r="186" spans="1:12" s="358" customFormat="1">
      <c r="A186" s="341" t="s">
        <v>764</v>
      </c>
      <c r="B186" s="175"/>
      <c r="C186" s="337" t="s">
        <v>722</v>
      </c>
      <c r="D186" s="322"/>
      <c r="E186" s="653"/>
      <c r="F186" s="326" t="s">
        <v>842</v>
      </c>
      <c r="H186" s="679">
        <f>+'10 - Merger Costs'!C14</f>
        <v>0</v>
      </c>
      <c r="I186" s="329"/>
      <c r="K186" s="1625"/>
      <c r="L186" s="1604"/>
    </row>
    <row r="187" spans="1:12" s="358" customFormat="1">
      <c r="A187" s="341">
        <v>88</v>
      </c>
      <c r="B187" s="167"/>
      <c r="C187" s="326" t="s">
        <v>347</v>
      </c>
      <c r="D187" s="28"/>
      <c r="E187" s="195" t="str">
        <f>"(Note "&amp;B$336&amp;")"</f>
        <v>(Note A)</v>
      </c>
      <c r="F187" s="326" t="s">
        <v>843</v>
      </c>
      <c r="H187" s="679">
        <f>+'5 - Cost Support 1'!G234</f>
        <v>18018703</v>
      </c>
      <c r="I187" s="329"/>
      <c r="K187" s="1625"/>
      <c r="L187" s="1604"/>
    </row>
    <row r="188" spans="1:12" s="358" customFormat="1">
      <c r="A188" s="341" t="s">
        <v>765</v>
      </c>
      <c r="B188" s="175"/>
      <c r="C188" s="206" t="s">
        <v>722</v>
      </c>
      <c r="D188" s="353"/>
      <c r="E188" s="180"/>
      <c r="F188" s="330" t="s">
        <v>955</v>
      </c>
      <c r="G188" s="179"/>
      <c r="H188" s="713">
        <f>+'10 - Merger Costs'!C15</f>
        <v>0</v>
      </c>
      <c r="I188" s="329"/>
      <c r="K188" s="1625"/>
      <c r="L188" s="1604"/>
    </row>
    <row r="189" spans="1:12" s="358" customFormat="1">
      <c r="A189" s="341">
        <v>89</v>
      </c>
      <c r="B189" s="167"/>
      <c r="C189" s="345" t="s">
        <v>44</v>
      </c>
      <c r="D189" s="28"/>
      <c r="E189" s="653"/>
      <c r="F189" s="338" t="str">
        <f>"(Line "&amp;87&amp;" - "&amp;A186&amp;" + "&amp;88&amp;" - "&amp;A188&amp;")"</f>
        <v>(Line 87 - 87a + 88 - 88a)</v>
      </c>
      <c r="H189" s="716">
        <f>H185-H186+H187-H188</f>
        <v>31021960</v>
      </c>
      <c r="I189" s="329"/>
      <c r="K189" s="1625"/>
      <c r="L189" s="1604"/>
    </row>
    <row r="190" spans="1:12" s="358" customFormat="1">
      <c r="A190" s="341">
        <v>90</v>
      </c>
      <c r="B190" s="167"/>
      <c r="C190" s="630" t="s">
        <v>281</v>
      </c>
      <c r="D190" s="81"/>
      <c r="E190" s="166"/>
      <c r="F190" s="353" t="str">
        <f>"(Line "&amp;A$24&amp;")"</f>
        <v>(Line 5)</v>
      </c>
      <c r="G190" s="356"/>
      <c r="H190" s="717">
        <f>+H24</f>
        <v>0.13446617068235894</v>
      </c>
      <c r="I190" s="298"/>
      <c r="K190" s="1625"/>
      <c r="L190" s="1604"/>
    </row>
    <row r="191" spans="1:12" s="358" customFormat="1">
      <c r="A191" s="341">
        <v>91</v>
      </c>
      <c r="B191" s="167"/>
      <c r="C191" s="342" t="s">
        <v>348</v>
      </c>
      <c r="D191" s="339"/>
      <c r="E191" s="653"/>
      <c r="F191" s="340" t="str">
        <f>"(Line "&amp;A189&amp;" * "&amp;A190&amp;")"</f>
        <v>(Line 89 * 90)</v>
      </c>
      <c r="G191" s="682"/>
      <c r="H191" s="174">
        <f>+H189*H190</f>
        <v>4171404.1682613119</v>
      </c>
      <c r="I191" s="329"/>
      <c r="K191" s="1625"/>
      <c r="L191" s="1604"/>
    </row>
    <row r="192" spans="1:12" s="358" customFormat="1">
      <c r="A192" s="25"/>
      <c r="B192" s="175"/>
      <c r="C192" s="26"/>
      <c r="D192" s="322"/>
      <c r="E192" s="653"/>
      <c r="F192" s="26"/>
      <c r="G192" s="682"/>
      <c r="H192" s="691"/>
      <c r="I192" s="90"/>
      <c r="L192" s="1604"/>
    </row>
    <row r="193" spans="1:12" s="358" customFormat="1">
      <c r="A193" s="341">
        <v>92</v>
      </c>
      <c r="B193" s="175"/>
      <c r="C193" s="26" t="s">
        <v>349</v>
      </c>
      <c r="D193" s="322"/>
      <c r="E193" s="195" t="str">
        <f>"(Note "&amp;B$336&amp;")"</f>
        <v>(Note A)</v>
      </c>
      <c r="F193" s="26" t="s">
        <v>844</v>
      </c>
      <c r="H193" s="712">
        <f>+'5 - Cost Support 1'!I235</f>
        <v>0</v>
      </c>
      <c r="I193" s="90"/>
      <c r="K193" s="1625"/>
      <c r="L193" s="1604"/>
    </row>
    <row r="194" spans="1:12" s="358" customFormat="1">
      <c r="A194" s="25">
        <v>93</v>
      </c>
      <c r="B194" s="175"/>
      <c r="C194" s="330" t="s">
        <v>350</v>
      </c>
      <c r="D194" s="353"/>
      <c r="E194" s="180" t="str">
        <f>"(Note "&amp;B$336&amp;")"</f>
        <v>(Note A)</v>
      </c>
      <c r="F194" s="330" t="s">
        <v>845</v>
      </c>
      <c r="G194" s="179"/>
      <c r="H194" s="713">
        <f>+'5 - Cost Support 1'!I236</f>
        <v>0</v>
      </c>
      <c r="I194" s="329"/>
      <c r="K194" s="1625"/>
      <c r="L194" s="1604"/>
    </row>
    <row r="195" spans="1:12" s="358" customFormat="1">
      <c r="A195" s="25">
        <v>94</v>
      </c>
      <c r="B195" s="175"/>
      <c r="C195" s="26" t="s">
        <v>44</v>
      </c>
      <c r="D195" s="322"/>
      <c r="E195" s="653"/>
      <c r="F195" s="340" t="str">
        <f>"(Line "&amp;A193&amp;" + "&amp;A194&amp;")"</f>
        <v>(Line 92 + 93)</v>
      </c>
      <c r="H195" s="712">
        <f>+H194+H193</f>
        <v>0</v>
      </c>
      <c r="I195" s="90"/>
      <c r="K195" s="1625"/>
      <c r="L195" s="1604"/>
    </row>
    <row r="196" spans="1:12" s="358" customFormat="1">
      <c r="A196" s="341">
        <v>95</v>
      </c>
      <c r="B196" s="175"/>
      <c r="C196" s="630" t="s">
        <v>281</v>
      </c>
      <c r="D196" s="81"/>
      <c r="E196" s="166"/>
      <c r="F196" s="353" t="str">
        <f>"(Line "&amp;A$24&amp;")"</f>
        <v>(Line 5)</v>
      </c>
      <c r="G196" s="356"/>
      <c r="H196" s="717">
        <f>+H24</f>
        <v>0.13446617068235894</v>
      </c>
      <c r="I196" s="298"/>
      <c r="K196" s="1625"/>
      <c r="L196" s="1604"/>
    </row>
    <row r="197" spans="1:12" s="358" customFormat="1">
      <c r="A197" s="341">
        <v>96</v>
      </c>
      <c r="B197" s="175"/>
      <c r="C197" s="342" t="s">
        <v>351</v>
      </c>
      <c r="D197" s="322"/>
      <c r="E197" s="653"/>
      <c r="F197" s="340" t="str">
        <f>"(Line "&amp;A195&amp;" * "&amp;A196&amp;")"</f>
        <v>(Line 94 * 95)</v>
      </c>
      <c r="G197" s="682"/>
      <c r="H197" s="718">
        <f>+H196*H195</f>
        <v>0</v>
      </c>
      <c r="I197" s="329"/>
      <c r="K197" s="1625"/>
      <c r="L197" s="1604"/>
    </row>
    <row r="198" spans="1:12" s="358" customFormat="1">
      <c r="A198" s="25"/>
      <c r="B198" s="175"/>
      <c r="D198" s="322"/>
      <c r="E198" s="653"/>
      <c r="F198" s="26"/>
      <c r="G198" s="682"/>
      <c r="H198" s="545"/>
      <c r="I198" s="329"/>
      <c r="L198" s="1604"/>
    </row>
    <row r="199" spans="1:12" s="358" customFormat="1">
      <c r="A199" s="187"/>
      <c r="B199" s="188"/>
      <c r="C199" s="26"/>
      <c r="D199" s="322"/>
      <c r="E199" s="653"/>
      <c r="F199" s="26"/>
      <c r="G199" s="682"/>
      <c r="H199" s="176"/>
      <c r="I199" s="297"/>
      <c r="L199" s="1604"/>
    </row>
    <row r="200" spans="1:12" s="85" customFormat="1" ht="16" thickBot="1">
      <c r="A200" s="341">
        <v>97</v>
      </c>
      <c r="B200" s="189" t="s">
        <v>352</v>
      </c>
      <c r="C200" s="189"/>
      <c r="D200" s="156"/>
      <c r="E200" s="160"/>
      <c r="F200" s="155" t="str">
        <f>"(Line "&amp;A183&amp;" + "&amp;A191&amp;" + "&amp;A197&amp;")"</f>
        <v>(Line 86 + 91 + 96)</v>
      </c>
      <c r="G200" s="190"/>
      <c r="H200" s="719">
        <f>+H183+H191+H197</f>
        <v>57161409.098261312</v>
      </c>
      <c r="I200" s="329"/>
      <c r="K200" s="1625"/>
      <c r="L200" s="1604"/>
    </row>
    <row r="201" spans="1:12" s="358" customFormat="1" ht="16" thickTop="1">
      <c r="A201" s="24"/>
      <c r="B201" s="339"/>
      <c r="C201" s="339"/>
      <c r="D201" s="339"/>
      <c r="E201" s="653"/>
      <c r="I201" s="319"/>
      <c r="L201" s="1604"/>
    </row>
    <row r="202" spans="1:12" s="358" customFormat="1">
      <c r="A202" s="686" t="s">
        <v>353</v>
      </c>
      <c r="B202" s="687"/>
      <c r="C202" s="688"/>
      <c r="D202" s="70"/>
      <c r="E202" s="559"/>
      <c r="F202" s="22"/>
      <c r="G202" s="22"/>
      <c r="H202" s="71"/>
      <c r="I202" s="148"/>
      <c r="L202" s="1604"/>
    </row>
    <row r="203" spans="1:12" s="358" customFormat="1">
      <c r="A203" s="172"/>
      <c r="B203" s="341"/>
      <c r="C203" s="337"/>
      <c r="D203" s="322"/>
      <c r="E203" s="73"/>
      <c r="F203" s="339"/>
      <c r="G203" s="339"/>
      <c r="H203" s="157"/>
      <c r="I203" s="294"/>
      <c r="L203" s="1604"/>
    </row>
    <row r="204" spans="1:12" s="358" customFormat="1">
      <c r="A204" s="25">
        <v>98</v>
      </c>
      <c r="B204" s="26" t="s">
        <v>354</v>
      </c>
      <c r="C204" s="191"/>
      <c r="D204" s="339"/>
      <c r="E204" s="195"/>
      <c r="F204" s="319" t="s">
        <v>355</v>
      </c>
      <c r="G204" s="319"/>
      <c r="H204" s="192">
        <f>+'2 - Other Tax'!G36</f>
        <v>1203013.8985573663</v>
      </c>
      <c r="I204" s="192"/>
      <c r="K204" s="1625"/>
      <c r="L204" s="1604"/>
    </row>
    <row r="205" spans="1:12" s="358" customFormat="1">
      <c r="A205" s="150"/>
      <c r="B205" s="322"/>
      <c r="C205" s="339"/>
      <c r="D205" s="339"/>
      <c r="E205" s="653"/>
      <c r="F205" s="342"/>
      <c r="G205" s="319"/>
      <c r="I205" s="319"/>
      <c r="L205" s="1604"/>
    </row>
    <row r="206" spans="1:12" s="358" customFormat="1" ht="16" thickBot="1">
      <c r="A206" s="25">
        <v>99</v>
      </c>
      <c r="B206" s="153" t="s">
        <v>356</v>
      </c>
      <c r="C206" s="153"/>
      <c r="D206" s="156"/>
      <c r="E206" s="160"/>
      <c r="F206" s="155" t="str">
        <f>"(Line "&amp;A204&amp;")"</f>
        <v>(Line 98)</v>
      </c>
      <c r="G206" s="66"/>
      <c r="H206" s="169">
        <f>+H204</f>
        <v>1203013.8985573663</v>
      </c>
      <c r="I206" s="205"/>
      <c r="K206" s="1625"/>
      <c r="L206" s="1604"/>
    </row>
    <row r="207" spans="1:12" s="358" customFormat="1" ht="16" thickTop="1">
      <c r="A207" s="653"/>
      <c r="B207" s="339"/>
      <c r="C207" s="339"/>
      <c r="D207" s="339"/>
      <c r="E207" s="653"/>
      <c r="I207" s="319"/>
      <c r="L207" s="1604"/>
    </row>
    <row r="208" spans="1:12" s="358" customFormat="1">
      <c r="A208" s="686" t="s">
        <v>357</v>
      </c>
      <c r="B208" s="687"/>
      <c r="C208" s="688"/>
      <c r="D208" s="70"/>
      <c r="E208" s="479"/>
      <c r="F208" s="22"/>
      <c r="G208" s="22"/>
      <c r="H208" s="71"/>
      <c r="I208" s="148"/>
      <c r="L208" s="1604"/>
    </row>
    <row r="209" spans="1:12" s="358" customFormat="1">
      <c r="A209" s="342"/>
      <c r="B209" s="341"/>
      <c r="C209" s="337"/>
      <c r="D209" s="322"/>
      <c r="E209" s="73"/>
      <c r="F209" s="339"/>
      <c r="G209" s="339"/>
      <c r="H209" s="157"/>
      <c r="I209" s="294"/>
      <c r="L209" s="1604"/>
    </row>
    <row r="210" spans="1:12" s="358" customFormat="1">
      <c r="A210" s="25"/>
      <c r="B210" s="340" t="s">
        <v>2</v>
      </c>
      <c r="C210" s="339"/>
      <c r="D210" s="28"/>
      <c r="E210" s="73"/>
      <c r="G210" s="340"/>
      <c r="I210" s="319"/>
      <c r="L210" s="1604"/>
    </row>
    <row r="211" spans="1:12" s="358" customFormat="1">
      <c r="A211" s="25">
        <v>100</v>
      </c>
      <c r="B211" s="340"/>
      <c r="C211" s="339" t="s">
        <v>2</v>
      </c>
      <c r="D211" s="28"/>
      <c r="E211" s="73"/>
      <c r="F211" s="340" t="s">
        <v>358</v>
      </c>
      <c r="G211" s="340"/>
      <c r="H211" s="662">
        <f>60973014+1250554+520235+13750</f>
        <v>62757553</v>
      </c>
      <c r="I211" s="338"/>
      <c r="K211" s="1625"/>
      <c r="L211" s="1604"/>
    </row>
    <row r="212" spans="1:12" s="358" customFormat="1">
      <c r="A212" s="25">
        <v>101</v>
      </c>
      <c r="B212" s="25"/>
      <c r="C212" s="193" t="s">
        <v>359</v>
      </c>
      <c r="D212" s="353"/>
      <c r="E212" s="560" t="s">
        <v>788</v>
      </c>
      <c r="F212" s="321" t="s">
        <v>360</v>
      </c>
      <c r="G212" s="344"/>
      <c r="H212" s="663">
        <f>'8 - Securitization'!$E$14</f>
        <v>13750</v>
      </c>
      <c r="I212" s="329"/>
      <c r="K212" s="1625"/>
      <c r="L212" s="1604"/>
    </row>
    <row r="213" spans="1:12" s="358" customFormat="1">
      <c r="A213" s="341">
        <v>102</v>
      </c>
      <c r="B213" s="341"/>
      <c r="C213" s="340" t="s">
        <v>2</v>
      </c>
      <c r="D213" s="28"/>
      <c r="E213" s="653"/>
      <c r="F213" s="338" t="s">
        <v>361</v>
      </c>
      <c r="G213" s="340"/>
      <c r="H213" s="664">
        <f>+H211-H212</f>
        <v>62743803</v>
      </c>
      <c r="I213" s="338"/>
      <c r="K213" s="1625"/>
      <c r="L213" s="1604"/>
    </row>
    <row r="214" spans="1:12" s="358" customFormat="1">
      <c r="A214" s="341"/>
      <c r="B214" s="341"/>
      <c r="C214" s="320"/>
      <c r="D214" s="339"/>
      <c r="E214" s="653"/>
      <c r="F214" s="322"/>
      <c r="G214" s="320"/>
      <c r="H214" s="665"/>
      <c r="I214" s="34"/>
      <c r="L214" s="1604"/>
    </row>
    <row r="215" spans="1:12" s="358" customFormat="1">
      <c r="A215" s="341">
        <v>103</v>
      </c>
      <c r="B215" s="320" t="s">
        <v>362</v>
      </c>
      <c r="C215" s="339"/>
      <c r="D215" s="339"/>
      <c r="E215" s="73" t="s">
        <v>363</v>
      </c>
      <c r="F215" s="34" t="s">
        <v>364</v>
      </c>
      <c r="G215" s="320"/>
      <c r="H215" s="666">
        <v>0</v>
      </c>
      <c r="I215" s="299"/>
      <c r="K215" s="1625"/>
      <c r="L215" s="1604"/>
    </row>
    <row r="216" spans="1:12" s="358" customFormat="1">
      <c r="A216" s="341"/>
      <c r="B216" s="341"/>
      <c r="C216" s="37"/>
      <c r="D216" s="339"/>
      <c r="E216" s="73"/>
      <c r="F216" s="34"/>
      <c r="G216" s="320"/>
      <c r="H216" s="665"/>
      <c r="I216" s="34"/>
      <c r="L216" s="1604"/>
    </row>
    <row r="217" spans="1:12" s="358" customFormat="1">
      <c r="A217" s="341"/>
      <c r="B217" s="37" t="s">
        <v>365</v>
      </c>
      <c r="C217" s="339"/>
      <c r="D217" s="339"/>
      <c r="E217" s="73"/>
      <c r="F217" s="34"/>
      <c r="G217" s="320"/>
      <c r="H217" s="665"/>
      <c r="I217" s="34"/>
      <c r="L217" s="1604"/>
    </row>
    <row r="218" spans="1:12" s="358" customFormat="1">
      <c r="A218" s="341">
        <v>104</v>
      </c>
      <c r="B218" s="341"/>
      <c r="C218" s="320" t="s">
        <v>366</v>
      </c>
      <c r="D218" s="320"/>
      <c r="E218" s="195"/>
      <c r="F218" s="34" t="s">
        <v>367</v>
      </c>
      <c r="G218" s="320"/>
      <c r="H218" s="667">
        <v>1722672428.7438455</v>
      </c>
      <c r="I218" s="293"/>
      <c r="K218" s="1625"/>
      <c r="L218" s="1604"/>
    </row>
    <row r="219" spans="1:12" s="358" customFormat="1">
      <c r="A219" s="25">
        <v>105</v>
      </c>
      <c r="B219" s="25"/>
      <c r="C219" s="34" t="s">
        <v>368</v>
      </c>
      <c r="D219" s="34"/>
      <c r="E219" s="73" t="s">
        <v>183</v>
      </c>
      <c r="F219" s="348" t="str">
        <f>"(Line "&amp;A231&amp;")"</f>
        <v>(Line 114)</v>
      </c>
      <c r="G219" s="320"/>
      <c r="H219" s="668">
        <f>-H231</f>
        <v>0</v>
      </c>
      <c r="I219" s="34"/>
      <c r="K219" s="1625"/>
      <c r="L219" s="1604"/>
    </row>
    <row r="220" spans="1:12" s="358" customFormat="1">
      <c r="A220" s="341">
        <v>106</v>
      </c>
      <c r="B220" s="25"/>
      <c r="C220" s="338" t="s">
        <v>369</v>
      </c>
      <c r="D220" s="338"/>
      <c r="E220" s="73" t="s">
        <v>183</v>
      </c>
      <c r="F220" s="338" t="s">
        <v>370</v>
      </c>
      <c r="G220" s="340"/>
      <c r="H220" s="662"/>
      <c r="I220" s="338"/>
      <c r="K220" s="1625"/>
      <c r="L220" s="1604"/>
    </row>
    <row r="221" spans="1:12" s="358" customFormat="1">
      <c r="A221" s="653" t="s">
        <v>1091</v>
      </c>
      <c r="B221" s="653"/>
      <c r="C221" s="315" t="s">
        <v>1092</v>
      </c>
      <c r="D221" s="315"/>
      <c r="E221" s="316" t="s">
        <v>183</v>
      </c>
      <c r="F221" s="315" t="s">
        <v>1093</v>
      </c>
      <c r="G221" s="344"/>
      <c r="H221" s="669"/>
      <c r="I221" s="338"/>
      <c r="K221" s="1625"/>
      <c r="L221" s="1604"/>
    </row>
    <row r="222" spans="1:12" s="358" customFormat="1">
      <c r="A222" s="341">
        <v>107</v>
      </c>
      <c r="B222" s="25"/>
      <c r="C222" s="338" t="s">
        <v>365</v>
      </c>
      <c r="D222" s="338"/>
      <c r="E222" s="195" t="s">
        <v>1120</v>
      </c>
      <c r="F222" s="340" t="s">
        <v>1094</v>
      </c>
      <c r="G222" s="42"/>
      <c r="H222" s="665">
        <f>SUM(H218:H221)</f>
        <v>1722672428.7438455</v>
      </c>
      <c r="I222" s="34"/>
      <c r="K222" s="1625"/>
      <c r="L222" s="1604"/>
    </row>
    <row r="223" spans="1:12" s="358" customFormat="1">
      <c r="A223" s="341"/>
      <c r="B223" s="341"/>
      <c r="C223" s="37"/>
      <c r="D223" s="339"/>
      <c r="E223" s="73"/>
      <c r="F223" s="320"/>
      <c r="G223" s="339"/>
      <c r="H223" s="665"/>
      <c r="I223" s="34"/>
      <c r="L223" s="1604"/>
    </row>
    <row r="224" spans="1:12" s="358" customFormat="1">
      <c r="A224" s="341"/>
      <c r="B224" s="37" t="s">
        <v>3</v>
      </c>
      <c r="C224" s="339"/>
      <c r="D224" s="339"/>
      <c r="E224" s="73"/>
      <c r="F224" s="320"/>
      <c r="G224" s="339"/>
      <c r="H224" s="665"/>
      <c r="I224" s="34"/>
      <c r="L224" s="1604"/>
    </row>
    <row r="225" spans="1:12" s="358" customFormat="1">
      <c r="A225" s="341">
        <v>108</v>
      </c>
      <c r="B225" s="341"/>
      <c r="C225" s="37" t="s">
        <v>371</v>
      </c>
      <c r="D225" s="339"/>
      <c r="E225" s="195"/>
      <c r="F225" s="37" t="s">
        <v>372</v>
      </c>
      <c r="G225" s="339"/>
      <c r="H225" s="667">
        <v>1721226923.0769231</v>
      </c>
      <c r="I225" s="34"/>
      <c r="K225" s="1625"/>
      <c r="L225" s="1604"/>
    </row>
    <row r="226" spans="1:12" s="358" customFormat="1">
      <c r="A226" s="25">
        <v>109</v>
      </c>
      <c r="B226" s="341"/>
      <c r="C226" s="37" t="s">
        <v>373</v>
      </c>
      <c r="D226" s="339"/>
      <c r="E226" s="73" t="str">
        <f>+E220</f>
        <v>enter negative</v>
      </c>
      <c r="F226" s="337" t="s">
        <v>374</v>
      </c>
      <c r="G226" s="339"/>
      <c r="H226" s="667">
        <v>-2673985.75</v>
      </c>
      <c r="I226" s="34"/>
      <c r="K226" s="1625"/>
      <c r="L226" s="1604"/>
    </row>
    <row r="227" spans="1:12" s="358" customFormat="1">
      <c r="A227" s="25">
        <v>110</v>
      </c>
      <c r="B227" s="341"/>
      <c r="C227" s="37" t="s">
        <v>375</v>
      </c>
      <c r="D227" s="339"/>
      <c r="E227" s="653" t="s">
        <v>376</v>
      </c>
      <c r="F227" s="323" t="s">
        <v>377</v>
      </c>
      <c r="G227" s="339"/>
      <c r="H227" s="667">
        <v>0</v>
      </c>
      <c r="I227" s="34"/>
      <c r="K227" s="1625"/>
      <c r="L227" s="1604"/>
    </row>
    <row r="228" spans="1:12" s="358" customFormat="1">
      <c r="A228" s="25">
        <v>111</v>
      </c>
      <c r="B228" s="25"/>
      <c r="C228" s="337" t="s">
        <v>378</v>
      </c>
      <c r="D228" s="322"/>
      <c r="E228" s="73" t="str">
        <f>IF(H228&gt;0,"enter positive","enter negative")</f>
        <v>enter positive</v>
      </c>
      <c r="F228" s="340" t="str">
        <f>"Attachment 1B - ADIT EOY, Line "&amp;'1B - ADIT EOY'!B22&amp;""</f>
        <v>Attachment 1B - ADIT EOY, Line 7</v>
      </c>
      <c r="G228" s="322"/>
      <c r="H228" s="668">
        <f>-'1B - ADIT EOY'!E22</f>
        <v>751657.33529399976</v>
      </c>
      <c r="I228" s="34"/>
      <c r="K228" s="1625"/>
      <c r="L228" s="1604"/>
    </row>
    <row r="229" spans="1:12" s="358" customFormat="1">
      <c r="A229" s="25">
        <v>112</v>
      </c>
      <c r="B229" s="25"/>
      <c r="C229" s="319" t="s">
        <v>379</v>
      </c>
      <c r="D229" s="194" t="s">
        <v>788</v>
      </c>
      <c r="E229" s="316" t="s">
        <v>183</v>
      </c>
      <c r="F229" s="321" t="str">
        <f>+F212</f>
        <v>Attachment 8</v>
      </c>
      <c r="G229" s="339"/>
      <c r="H229" s="667">
        <f>'8 - Securitization'!$E$18</f>
        <v>0</v>
      </c>
      <c r="I229" s="34"/>
      <c r="K229" s="1625"/>
      <c r="L229" s="1604"/>
    </row>
    <row r="230" spans="1:12" s="358" customFormat="1">
      <c r="A230" s="25">
        <v>113</v>
      </c>
      <c r="B230" s="25"/>
      <c r="C230" s="45" t="s">
        <v>380</v>
      </c>
      <c r="D230" s="44"/>
      <c r="E230" s="195" t="s">
        <v>986</v>
      </c>
      <c r="F230" s="338" t="str">
        <f>"(Sum Lines "&amp;A225&amp;" to "&amp;A229&amp;")"</f>
        <v>(Sum Lines 108 to 112)</v>
      </c>
      <c r="G230" s="44"/>
      <c r="H230" s="671">
        <f>SUM(H225:H229)</f>
        <v>1719304594.6622171</v>
      </c>
      <c r="I230" s="338"/>
      <c r="K230" s="1625"/>
      <c r="L230" s="1604"/>
    </row>
    <row r="231" spans="1:12" s="358" customFormat="1">
      <c r="A231" s="341">
        <v>114</v>
      </c>
      <c r="B231" s="341"/>
      <c r="C231" s="37" t="s">
        <v>381</v>
      </c>
      <c r="D231" s="339"/>
      <c r="E231" s="195" t="s">
        <v>1089</v>
      </c>
      <c r="F231" s="337" t="s">
        <v>382</v>
      </c>
      <c r="G231" s="339"/>
      <c r="H231" s="667">
        <v>0</v>
      </c>
      <c r="I231" s="34"/>
      <c r="K231" s="1625"/>
      <c r="L231" s="1604"/>
    </row>
    <row r="232" spans="1:12" s="358" customFormat="1">
      <c r="A232" s="341">
        <v>115</v>
      </c>
      <c r="B232" s="341"/>
      <c r="C232" s="37" t="s">
        <v>365</v>
      </c>
      <c r="D232" s="339"/>
      <c r="E232" s="653"/>
      <c r="F232" s="344" t="str">
        <f>"(Line "&amp;A222&amp;")"</f>
        <v>(Line 107)</v>
      </c>
      <c r="G232" s="339"/>
      <c r="H232" s="664">
        <f>H222</f>
        <v>1722672428.7438455</v>
      </c>
      <c r="I232" s="338"/>
      <c r="K232" s="1625"/>
      <c r="L232" s="1604"/>
    </row>
    <row r="233" spans="1:12" s="358" customFormat="1">
      <c r="A233" s="341">
        <v>116</v>
      </c>
      <c r="B233" s="341"/>
      <c r="C233" s="45" t="s">
        <v>383</v>
      </c>
      <c r="D233" s="47"/>
      <c r="E233" s="159"/>
      <c r="F233" s="340" t="str">
        <f>"(Sum Lines "&amp;A230&amp;" to "&amp;A232&amp;")"</f>
        <v>(Sum Lines 113 to 115)</v>
      </c>
      <c r="G233" s="50"/>
      <c r="H233" s="672">
        <f>H232+H231+H230</f>
        <v>3441977023.4060626</v>
      </c>
      <c r="I233" s="338"/>
      <c r="K233" s="1625"/>
      <c r="L233" s="1604"/>
    </row>
    <row r="234" spans="1:12" s="358" customFormat="1">
      <c r="A234" s="341"/>
      <c r="B234" s="341"/>
      <c r="C234" s="37"/>
      <c r="D234" s="339"/>
      <c r="E234" s="653"/>
      <c r="G234" s="320"/>
      <c r="H234" s="73"/>
      <c r="I234" s="51"/>
      <c r="L234" s="1604"/>
    </row>
    <row r="235" spans="1:12" s="358" customFormat="1">
      <c r="A235" s="25">
        <v>117</v>
      </c>
      <c r="B235" s="341"/>
      <c r="C235" s="345" t="s">
        <v>384</v>
      </c>
      <c r="D235" s="323" t="s">
        <v>380</v>
      </c>
      <c r="E235" s="643" t="s">
        <v>1095</v>
      </c>
      <c r="F235" s="161" t="str">
        <f>"(Line "&amp;A225&amp;" / ("&amp;A225&amp;"+"&amp;A231&amp;"+"&amp;A232&amp;"))"</f>
        <v>(Line 108 / (108+114+115))</v>
      </c>
      <c r="G235" s="161"/>
      <c r="H235" s="720">
        <f>IF(H233&gt;0,H225/(H225+H231+H232),0)</f>
        <v>0.49979013532056943</v>
      </c>
      <c r="I235" s="300"/>
      <c r="K235" s="1625"/>
      <c r="L235" s="1604"/>
    </row>
    <row r="236" spans="1:12" s="358" customFormat="1">
      <c r="A236" s="25">
        <v>118</v>
      </c>
      <c r="B236" s="341"/>
      <c r="C236" s="345" t="s">
        <v>385</v>
      </c>
      <c r="D236" s="37" t="s">
        <v>381</v>
      </c>
      <c r="E236" s="643" t="s">
        <v>1095</v>
      </c>
      <c r="F236" s="161" t="str">
        <f>"(Line "&amp;A231&amp;" / ("&amp;A225&amp;"+"&amp;A231&amp;"+"&amp;A232&amp;"))"</f>
        <v>(Line 114 / (108+114+115))</v>
      </c>
      <c r="G236" s="161"/>
      <c r="H236" s="720">
        <f>IF(H233&gt;0,H231/(H225+H231+H232),0)</f>
        <v>0</v>
      </c>
      <c r="I236" s="300"/>
      <c r="K236" s="1625"/>
      <c r="L236" s="1604"/>
    </row>
    <row r="237" spans="1:12" s="358" customFormat="1">
      <c r="A237" s="25">
        <v>119</v>
      </c>
      <c r="B237" s="341"/>
      <c r="C237" s="345" t="s">
        <v>386</v>
      </c>
      <c r="D237" s="37" t="s">
        <v>365</v>
      </c>
      <c r="E237" s="643" t="s">
        <v>1095</v>
      </c>
      <c r="F237" s="161" t="str">
        <f>"(Line "&amp;A232&amp;" / ("&amp;A225&amp;"+"&amp;A231&amp;"+"&amp;A232&amp;"))"</f>
        <v>(Line 115 / (108+114+115))</v>
      </c>
      <c r="G237" s="161"/>
      <c r="H237" s="720">
        <f>IF(H233&gt;0,H232/(H225+H231+H232),0)</f>
        <v>0.50020986467943063</v>
      </c>
      <c r="I237" s="300"/>
      <c r="K237" s="1625"/>
      <c r="L237" s="1604"/>
    </row>
    <row r="238" spans="1:12" s="358" customFormat="1">
      <c r="A238" s="25"/>
      <c r="B238" s="341"/>
      <c r="C238" s="36"/>
      <c r="D238" s="339"/>
      <c r="E238" s="653"/>
      <c r="F238" s="320"/>
      <c r="G238" s="320"/>
      <c r="H238" s="721"/>
      <c r="I238" s="301"/>
      <c r="L238" s="1604"/>
    </row>
    <row r="239" spans="1:12" s="358" customFormat="1">
      <c r="A239" s="25">
        <v>120</v>
      </c>
      <c r="B239" s="341"/>
      <c r="C239" s="36" t="s">
        <v>387</v>
      </c>
      <c r="D239" s="323" t="s">
        <v>380</v>
      </c>
      <c r="E239" s="276"/>
      <c r="F239" s="340" t="str">
        <f>"(Line "&amp;A213&amp;" / "&amp;A230&amp;")"</f>
        <v>(Line 102 / 113)</v>
      </c>
      <c r="G239" s="320"/>
      <c r="H239" s="1618">
        <f>IF(H230&gt;0,H213/H230,0)</f>
        <v>3.6493709837567757E-2</v>
      </c>
      <c r="I239" s="52"/>
      <c r="K239" s="1625"/>
      <c r="L239" s="1604"/>
    </row>
    <row r="240" spans="1:12" s="358" customFormat="1">
      <c r="A240" s="25">
        <v>121</v>
      </c>
      <c r="B240" s="341"/>
      <c r="C240" s="36" t="s">
        <v>388</v>
      </c>
      <c r="D240" s="37" t="s">
        <v>381</v>
      </c>
      <c r="E240" s="653"/>
      <c r="F240" s="340" t="str">
        <f>"(Line "&amp;A215&amp;" / "&amp;A231&amp;")"</f>
        <v>(Line 103 / 114)</v>
      </c>
      <c r="G240" s="320"/>
      <c r="H240" s="722">
        <f>IF(H231&gt;0,H215/H231,0)</f>
        <v>0</v>
      </c>
      <c r="I240" s="52"/>
      <c r="K240" s="1625"/>
      <c r="L240" s="1604"/>
    </row>
    <row r="241" spans="1:12" s="358" customFormat="1">
      <c r="A241" s="25">
        <v>122</v>
      </c>
      <c r="B241" s="341"/>
      <c r="C241" s="36" t="s">
        <v>389</v>
      </c>
      <c r="D241" s="37" t="s">
        <v>365</v>
      </c>
      <c r="E241" s="195" t="str">
        <f>"(Note "&amp;B$349&amp;")"</f>
        <v>(Note J)</v>
      </c>
      <c r="F241" s="34" t="s">
        <v>390</v>
      </c>
      <c r="G241" s="320"/>
      <c r="H241" s="723">
        <v>0.105</v>
      </c>
      <c r="I241" s="52"/>
      <c r="K241" s="1625"/>
      <c r="L241" s="1604"/>
    </row>
    <row r="242" spans="1:12" s="358" customFormat="1">
      <c r="A242" s="25"/>
      <c r="B242" s="341"/>
      <c r="C242" s="36"/>
      <c r="D242" s="339"/>
      <c r="E242" s="653"/>
      <c r="F242" s="320"/>
      <c r="G242" s="320"/>
      <c r="H242" s="722"/>
      <c r="I242" s="322"/>
      <c r="L242" s="1604"/>
    </row>
    <row r="243" spans="1:12" s="358" customFormat="1">
      <c r="A243" s="25">
        <v>123</v>
      </c>
      <c r="B243" s="341"/>
      <c r="C243" s="345" t="s">
        <v>391</v>
      </c>
      <c r="D243" s="323" t="s">
        <v>392</v>
      </c>
      <c r="E243" s="653"/>
      <c r="F243" s="340" t="str">
        <f>"(Line "&amp;A235&amp;" * "&amp;A239&amp;")"</f>
        <v>(Line 117 * 120)</v>
      </c>
      <c r="G243" s="54"/>
      <c r="H243" s="722">
        <f>H239*H235</f>
        <v>1.8239196178067584E-2</v>
      </c>
      <c r="I243" s="52"/>
      <c r="K243" s="1625"/>
      <c r="L243" s="1604"/>
    </row>
    <row r="244" spans="1:12" s="358" customFormat="1">
      <c r="A244" s="25">
        <v>124</v>
      </c>
      <c r="B244" s="341"/>
      <c r="C244" s="345" t="s">
        <v>393</v>
      </c>
      <c r="D244" s="37" t="s">
        <v>381</v>
      </c>
      <c r="E244" s="653"/>
      <c r="F244" s="340" t="str">
        <f>"(Line "&amp;A236&amp;" * "&amp;A240&amp;")"</f>
        <v>(Line 118 * 121)</v>
      </c>
      <c r="G244" s="56"/>
      <c r="H244" s="722">
        <f>H240*H236</f>
        <v>0</v>
      </c>
      <c r="I244" s="52"/>
      <c r="K244" s="1625"/>
      <c r="L244" s="1604"/>
    </row>
    <row r="245" spans="1:12" s="358" customFormat="1">
      <c r="A245" s="25">
        <v>125</v>
      </c>
      <c r="B245" s="82"/>
      <c r="C245" s="346" t="s">
        <v>394</v>
      </c>
      <c r="D245" s="347" t="s">
        <v>365</v>
      </c>
      <c r="E245" s="166"/>
      <c r="F245" s="344" t="str">
        <f>"(Line "&amp;A237&amp;" * "&amp;A241&amp;")"</f>
        <v>(Line 119 * 122)</v>
      </c>
      <c r="G245" s="57"/>
      <c r="H245" s="724">
        <f>H241*H237</f>
        <v>5.2522035791340217E-2</v>
      </c>
      <c r="I245" s="302"/>
      <c r="K245" s="1625"/>
      <c r="L245" s="1604"/>
    </row>
    <row r="246" spans="1:12" s="85" customFormat="1">
      <c r="A246" s="341">
        <v>126</v>
      </c>
      <c r="B246" s="171" t="s">
        <v>395</v>
      </c>
      <c r="C246" s="171"/>
      <c r="D246" s="28"/>
      <c r="E246" s="653"/>
      <c r="F246" s="340" t="str">
        <f>"(Sum Lines "&amp;A243&amp;" to "&amp;A245&amp;")"</f>
        <v>(Sum Lines 123 to 125)</v>
      </c>
      <c r="G246" s="196"/>
      <c r="H246" s="722">
        <f>SUM(H243:H245)</f>
        <v>7.0761231969407798E-2</v>
      </c>
      <c r="I246" s="52"/>
      <c r="K246" s="1625"/>
      <c r="L246" s="1604"/>
    </row>
    <row r="247" spans="1:12" s="85" customFormat="1">
      <c r="A247" s="341"/>
      <c r="B247" s="341"/>
      <c r="C247" s="171"/>
      <c r="D247" s="28"/>
      <c r="E247" s="653"/>
      <c r="F247" s="340"/>
      <c r="G247" s="196"/>
      <c r="H247" s="55"/>
      <c r="I247" s="52"/>
    </row>
    <row r="248" spans="1:12" s="358" customFormat="1" ht="16" thickBot="1">
      <c r="A248" s="341">
        <v>127</v>
      </c>
      <c r="B248" s="197" t="s">
        <v>396</v>
      </c>
      <c r="C248" s="66"/>
      <c r="D248" s="156"/>
      <c r="E248" s="186"/>
      <c r="F248" s="155" t="str">
        <f>"(Line "&amp;A137&amp;" * "&amp;A246&amp;")"</f>
        <v>(Line 59 * 126)</v>
      </c>
      <c r="G248" s="198"/>
      <c r="H248" s="155">
        <f>+H137*H246</f>
        <v>87122262.927910164</v>
      </c>
      <c r="I248" s="338"/>
      <c r="K248" s="1625"/>
      <c r="L248" s="1604"/>
    </row>
    <row r="249" spans="1:12" s="358" customFormat="1" ht="16" thickTop="1">
      <c r="A249" s="341"/>
      <c r="B249" s="341"/>
      <c r="C249" s="37"/>
      <c r="D249" s="339"/>
      <c r="E249" s="653"/>
      <c r="F249" s="320"/>
      <c r="G249" s="320"/>
      <c r="H249" s="55"/>
      <c r="I249" s="52"/>
      <c r="L249" s="1604"/>
    </row>
    <row r="250" spans="1:12" s="358" customFormat="1">
      <c r="A250" s="686" t="s">
        <v>397</v>
      </c>
      <c r="B250" s="687"/>
      <c r="C250" s="688"/>
      <c r="D250" s="70"/>
      <c r="E250" s="559"/>
      <c r="F250" s="22"/>
      <c r="G250" s="22"/>
      <c r="H250" s="71"/>
      <c r="I250" s="148"/>
      <c r="L250" s="1604"/>
    </row>
    <row r="251" spans="1:12" s="358" customFormat="1">
      <c r="A251" s="26"/>
      <c r="B251" s="341"/>
      <c r="C251" s="337"/>
      <c r="D251" s="322"/>
      <c r="E251" s="73"/>
      <c r="F251" s="339"/>
      <c r="G251" s="339"/>
      <c r="H251" s="157"/>
      <c r="I251" s="294"/>
      <c r="L251" s="1604"/>
    </row>
    <row r="252" spans="1:12" s="358" customFormat="1">
      <c r="A252" s="341" t="s">
        <v>86</v>
      </c>
      <c r="B252" s="199" t="s">
        <v>87</v>
      </c>
      <c r="C252" s="339"/>
      <c r="D252" s="339"/>
      <c r="E252" s="73"/>
      <c r="F252" s="320"/>
      <c r="G252" s="75"/>
      <c r="H252" s="339"/>
      <c r="I252" s="322"/>
      <c r="L252" s="1604"/>
    </row>
    <row r="253" spans="1:12" s="358" customFormat="1">
      <c r="A253" s="341">
        <v>128</v>
      </c>
      <c r="B253" s="341"/>
      <c r="C253" s="339" t="s">
        <v>177</v>
      </c>
      <c r="D253" s="339"/>
      <c r="E253" s="195" t="str">
        <f>"(Note "&amp;B347&amp;")"</f>
        <v>(Note I)</v>
      </c>
      <c r="F253" s="339"/>
      <c r="G253" s="334"/>
      <c r="H253" s="1447">
        <v>0.21</v>
      </c>
      <c r="I253" s="543"/>
      <c r="K253" s="1625"/>
      <c r="L253" s="1604"/>
    </row>
    <row r="254" spans="1:12" s="358" customFormat="1">
      <c r="A254" s="341">
        <v>129</v>
      </c>
      <c r="B254" s="341"/>
      <c r="C254" s="334" t="s">
        <v>178</v>
      </c>
      <c r="D254" s="335"/>
      <c r="E254" s="195" t="str">
        <f>"(Note "&amp;B$347&amp;")"</f>
        <v>(Note I)</v>
      </c>
      <c r="F254" s="339"/>
      <c r="G254" s="334"/>
      <c r="H254" s="692">
        <f>'5 - Cost Support 1'!F67</f>
        <v>0.09</v>
      </c>
      <c r="I254" s="543"/>
      <c r="K254" s="1625"/>
      <c r="L254" s="1604"/>
    </row>
    <row r="255" spans="1:12" s="358" customFormat="1">
      <c r="A255" s="341">
        <v>130</v>
      </c>
      <c r="B255" s="341"/>
      <c r="C255" s="334" t="s">
        <v>457</v>
      </c>
      <c r="D255" s="334" t="s">
        <v>1540</v>
      </c>
      <c r="E255" s="653"/>
      <c r="F255" s="322" t="s">
        <v>1608</v>
      </c>
      <c r="G255" s="334"/>
      <c r="H255" s="692">
        <v>0</v>
      </c>
      <c r="I255" s="543"/>
      <c r="K255" s="1625"/>
      <c r="L255" s="1604"/>
    </row>
    <row r="256" spans="1:12" s="358" customFormat="1">
      <c r="A256" s="341">
        <v>131</v>
      </c>
      <c r="B256" s="341"/>
      <c r="C256" s="334" t="s">
        <v>179</v>
      </c>
      <c r="D256" s="76" t="s">
        <v>1541</v>
      </c>
      <c r="E256" s="653"/>
      <c r="F256" s="339"/>
      <c r="G256" s="334"/>
      <c r="H256" s="78">
        <f>IF(H253&gt;0,1-(((1-H254)*(1-H253))/(1-H254*H253*H255)),0)</f>
        <v>0.28109999999999991</v>
      </c>
      <c r="I256" s="78"/>
      <c r="K256" s="1625"/>
      <c r="L256" s="1604"/>
    </row>
    <row r="257" spans="1:12" s="358" customFormat="1">
      <c r="A257" s="25" t="s">
        <v>1122</v>
      </c>
      <c r="B257" s="341"/>
      <c r="C257" s="334" t="s">
        <v>181</v>
      </c>
      <c r="D257" s="335"/>
      <c r="E257" s="653"/>
      <c r="F257" s="339"/>
      <c r="G257" s="334"/>
      <c r="H257" s="543">
        <f>+H256/(1-H256)</f>
        <v>0.39101404924189714</v>
      </c>
      <c r="I257" s="543"/>
      <c r="K257" s="1625"/>
      <c r="L257" s="1604"/>
    </row>
    <row r="258" spans="1:12" s="358" customFormat="1">
      <c r="A258" s="25" t="s">
        <v>1123</v>
      </c>
      <c r="B258" s="341"/>
      <c r="C258" s="334" t="s">
        <v>1124</v>
      </c>
      <c r="D258" s="335" t="s">
        <v>1125</v>
      </c>
      <c r="E258" s="653"/>
      <c r="F258" s="339"/>
      <c r="G258" s="334"/>
      <c r="H258" s="336">
        <f>1*1/(1-H256)</f>
        <v>1.3910140492418972</v>
      </c>
      <c r="I258" s="543"/>
      <c r="K258" s="1625"/>
      <c r="L258" s="1604"/>
    </row>
    <row r="259" spans="1:12" s="358" customFormat="1">
      <c r="A259" s="25"/>
      <c r="B259" s="341"/>
      <c r="C259" s="339"/>
      <c r="D259" s="339"/>
      <c r="E259" s="77"/>
      <c r="F259" s="76"/>
      <c r="G259" s="75"/>
      <c r="H259" s="78"/>
      <c r="I259" s="78"/>
      <c r="L259" s="1604"/>
    </row>
    <row r="260" spans="1:12" s="358" customFormat="1">
      <c r="A260" s="25"/>
      <c r="B260" s="199" t="s">
        <v>182</v>
      </c>
      <c r="C260" s="37"/>
      <c r="D260" s="339"/>
      <c r="E260" s="195" t="str">
        <f>"(Note "&amp;B$364&amp;")"</f>
        <v>(Note U)</v>
      </c>
      <c r="F260" s="320"/>
      <c r="G260" s="75"/>
      <c r="H260" s="200"/>
      <c r="I260" s="79"/>
      <c r="L260" s="1604"/>
    </row>
    <row r="261" spans="1:12" s="358" customFormat="1">
      <c r="A261" s="25">
        <v>133</v>
      </c>
      <c r="B261" s="341"/>
      <c r="C261" s="337" t="s">
        <v>1127</v>
      </c>
      <c r="D261" s="339"/>
      <c r="E261" s="73" t="s">
        <v>183</v>
      </c>
      <c r="F261" s="342" t="s">
        <v>1126</v>
      </c>
      <c r="G261" s="75"/>
      <c r="H261" s="670">
        <f>-+'1B - ADIT EOY'!E315</f>
        <v>-107131.74445121195</v>
      </c>
      <c r="I261" s="34"/>
      <c r="K261" s="1625"/>
      <c r="L261" s="1604"/>
    </row>
    <row r="262" spans="1:12" s="358" customFormat="1">
      <c r="A262" s="25">
        <v>134</v>
      </c>
      <c r="B262" s="341"/>
      <c r="C262" s="331" t="s">
        <v>1147</v>
      </c>
      <c r="D262" s="343"/>
      <c r="E262" s="166"/>
      <c r="F262" s="344" t="str">
        <f>"(Line "&amp;A258&amp;")"</f>
        <v>(Line 132b)</v>
      </c>
      <c r="G262" s="361"/>
      <c r="H262" s="362">
        <f>+H258</f>
        <v>1.3910140492418972</v>
      </c>
      <c r="I262" s="79"/>
      <c r="K262" s="1625"/>
      <c r="L262" s="1604"/>
    </row>
    <row r="263" spans="1:12" s="358" customFormat="1">
      <c r="A263" s="25">
        <v>135</v>
      </c>
      <c r="B263" s="341"/>
      <c r="C263" s="201" t="s">
        <v>184</v>
      </c>
      <c r="D263" s="44"/>
      <c r="E263" s="195"/>
      <c r="F263" s="340" t="str">
        <f>"(Line "&amp;A261&amp;" * "&amp;A262&amp;")"</f>
        <v>(Line 133 * 134)</v>
      </c>
      <c r="G263" s="544"/>
      <c r="H263" s="671">
        <f>+H261*H262</f>
        <v>-149021.7616514285</v>
      </c>
      <c r="I263" s="338"/>
      <c r="K263" s="1625"/>
      <c r="L263" s="1604"/>
    </row>
    <row r="264" spans="1:12" s="358" customFormat="1">
      <c r="A264" s="25"/>
      <c r="B264" s="341"/>
      <c r="C264" s="345"/>
      <c r="D264" s="348"/>
      <c r="E264" s="195"/>
      <c r="F264" s="339"/>
      <c r="G264" s="354"/>
      <c r="H264" s="338"/>
      <c r="I264" s="338"/>
      <c r="L264" s="1604"/>
    </row>
    <row r="265" spans="1:12" s="358" customFormat="1">
      <c r="A265" s="25"/>
      <c r="B265" s="342" t="s">
        <v>978</v>
      </c>
      <c r="C265" s="345"/>
      <c r="D265" s="348"/>
      <c r="E265" s="558"/>
      <c r="F265" s="340"/>
      <c r="G265" s="354"/>
      <c r="H265" s="355"/>
      <c r="I265" s="338"/>
      <c r="L265" s="1604"/>
    </row>
    <row r="266" spans="1:12" s="358" customFormat="1">
      <c r="A266" s="25" t="s">
        <v>979</v>
      </c>
      <c r="B266" s="342"/>
      <c r="C266" s="345" t="s">
        <v>1128</v>
      </c>
      <c r="D266" s="348"/>
      <c r="E266" s="195" t="str">
        <f>"(Note "&amp;B$363&amp;")"</f>
        <v>(Note T)</v>
      </c>
      <c r="F266" s="340" t="str">
        <f>"Attachment 5, Line "&amp;'5 - Cost Support 1'!A254&amp;""</f>
        <v>Attachment 5, Line 136a</v>
      </c>
      <c r="G266" s="354"/>
      <c r="H266" s="670">
        <f>+'5 - Cost Support 1'!L254</f>
        <v>122576</v>
      </c>
      <c r="I266" s="338"/>
      <c r="K266" s="1625"/>
      <c r="L266" s="1604"/>
    </row>
    <row r="267" spans="1:12" s="358" customFormat="1">
      <c r="A267" s="25" t="s">
        <v>980</v>
      </c>
      <c r="B267" s="342"/>
      <c r="C267" s="345" t="s">
        <v>1129</v>
      </c>
      <c r="D267" s="348"/>
      <c r="E267" s="195" t="str">
        <f>"(Note "&amp;B$363&amp;")"</f>
        <v>(Note T)</v>
      </c>
      <c r="F267" s="340" t="str">
        <f>"Attachment 5, Line "&amp;'5 - Cost Support 1'!A256&amp;""</f>
        <v>Attachment 5, Line 136b</v>
      </c>
      <c r="G267" s="354"/>
      <c r="H267" s="670">
        <f>+'5 - Cost Support 1'!L256</f>
        <v>-11869406.450161485</v>
      </c>
      <c r="I267" s="338"/>
      <c r="K267" s="1625"/>
      <c r="L267" s="1604"/>
    </row>
    <row r="268" spans="1:12" s="358" customFormat="1">
      <c r="A268" s="25" t="s">
        <v>981</v>
      </c>
      <c r="B268" s="342"/>
      <c r="C268" s="345" t="s">
        <v>1131</v>
      </c>
      <c r="D268" s="348"/>
      <c r="E268" s="195" t="str">
        <f>"(Note "&amp;B$363&amp;")"</f>
        <v>(Note T)</v>
      </c>
      <c r="F268" s="340" t="str">
        <f>"Attachment 5, Line "&amp;'5 - Cost Support 1'!A257&amp;""</f>
        <v>Attachment 5, Line 136c</v>
      </c>
      <c r="G268" s="354"/>
      <c r="H268" s="670">
        <f>+'5 - Cost Support 1'!L257</f>
        <v>0</v>
      </c>
      <c r="I268" s="338"/>
      <c r="K268" s="1625"/>
      <c r="L268" s="1604"/>
    </row>
    <row r="269" spans="1:12" s="358" customFormat="1">
      <c r="A269" s="25" t="s">
        <v>1130</v>
      </c>
      <c r="B269" s="342"/>
      <c r="C269" s="346" t="s">
        <v>1133</v>
      </c>
      <c r="D269" s="353"/>
      <c r="E269" s="180" t="str">
        <f>"(Note "&amp;B$363&amp;")"</f>
        <v>(Note T)</v>
      </c>
      <c r="F269" s="344" t="str">
        <f>"Attachment 5, Line "&amp;'5 - Cost Support 1'!A258&amp;""</f>
        <v>Attachment 5, Line 136d</v>
      </c>
      <c r="G269" s="356"/>
      <c r="H269" s="710">
        <f>+'5 - Cost Support 1'!L258</f>
        <v>0</v>
      </c>
      <c r="I269" s="338"/>
      <c r="K269" s="1625"/>
      <c r="L269" s="1604"/>
    </row>
    <row r="270" spans="1:12" s="358" customFormat="1">
      <c r="A270" s="25" t="s">
        <v>1132</v>
      </c>
      <c r="B270" s="342"/>
      <c r="C270" s="345" t="s">
        <v>1135</v>
      </c>
      <c r="D270" s="348"/>
      <c r="E270" s="195"/>
      <c r="F270" s="340" t="str">
        <f>"(Line "&amp;A266&amp;" + "&amp;A267&amp;" + "&amp;A268&amp;" + "&amp;A269&amp;")"</f>
        <v>(Line 136a + 136b + 136c + 136d)</v>
      </c>
      <c r="G270" s="354"/>
      <c r="H270" s="286">
        <f>H266+H267+H268+H269</f>
        <v>-11746830.450161485</v>
      </c>
      <c r="I270" s="338"/>
      <c r="K270" s="1625"/>
      <c r="L270" s="1604"/>
    </row>
    <row r="271" spans="1:12" s="358" customFormat="1">
      <c r="A271" s="25" t="s">
        <v>1134</v>
      </c>
      <c r="B271" s="341"/>
      <c r="C271" s="331" t="s">
        <v>1609</v>
      </c>
      <c r="D271" s="353"/>
      <c r="E271" s="561"/>
      <c r="F271" s="344" t="str">
        <f>"(Line "&amp;A258&amp;")"</f>
        <v>(Line 132b)</v>
      </c>
      <c r="G271" s="356"/>
      <c r="H271" s="357">
        <f>+H258</f>
        <v>1.3910140492418972</v>
      </c>
      <c r="I271" s="338"/>
      <c r="K271" s="1625"/>
      <c r="L271" s="1604"/>
    </row>
    <row r="272" spans="1:12" s="358" customFormat="1">
      <c r="A272" s="25" t="s">
        <v>1136</v>
      </c>
      <c r="B272" s="341"/>
      <c r="C272" s="345" t="s">
        <v>978</v>
      </c>
      <c r="D272" s="348"/>
      <c r="E272" s="558" t="s">
        <v>86</v>
      </c>
      <c r="F272" s="340" t="str">
        <f>"(Line "&amp;A270&amp;" * "&amp;A271&amp;")"</f>
        <v>(Line 136e * 136f)</v>
      </c>
      <c r="G272" s="354"/>
      <c r="H272" s="1455">
        <f>H270*H271</f>
        <v>-16340006.190237146</v>
      </c>
      <c r="I272" s="338"/>
      <c r="K272" s="1625"/>
      <c r="L272" s="1604"/>
    </row>
    <row r="273" spans="1:12" s="358" customFormat="1">
      <c r="A273" s="25"/>
      <c r="B273" s="341"/>
      <c r="C273" s="345"/>
      <c r="D273" s="348"/>
      <c r="E273" s="195"/>
      <c r="F273" s="340"/>
      <c r="G273" s="354"/>
      <c r="H273" s="338"/>
      <c r="I273" s="338"/>
      <c r="L273" s="1604"/>
    </row>
    <row r="274" spans="1:12" s="358" customFormat="1">
      <c r="A274" s="341">
        <v>137</v>
      </c>
      <c r="B274" s="358" t="s">
        <v>185</v>
      </c>
      <c r="D274" s="339" t="s">
        <v>186</v>
      </c>
      <c r="E274" s="73"/>
      <c r="F274" s="340" t="str">
        <f>"(Line "&amp;A257&amp;" * "&amp;A248&amp;" * (1-("&amp;A243&amp;" / "&amp;A246&amp;")))"</f>
        <v>(Line 132a * 127 * (1-(123 / 126)))</v>
      </c>
      <c r="G274" s="339"/>
      <c r="H274" s="86">
        <f>+H257*(1-H243/H246)*H248</f>
        <v>25285274.64050471</v>
      </c>
      <c r="I274" s="86"/>
      <c r="K274" s="1625"/>
      <c r="L274" s="1604"/>
    </row>
    <row r="275" spans="1:12" s="358" customFormat="1">
      <c r="A275" s="341"/>
      <c r="B275" s="341"/>
      <c r="C275" s="345"/>
      <c r="D275" s="348"/>
      <c r="E275" s="653"/>
      <c r="F275" s="354"/>
      <c r="G275" s="354"/>
      <c r="H275" s="545"/>
      <c r="I275" s="329"/>
      <c r="L275" s="1604"/>
    </row>
    <row r="276" spans="1:12" s="358" customFormat="1" ht="16" thickBot="1">
      <c r="A276" s="341">
        <v>138</v>
      </c>
      <c r="B276" s="197" t="s">
        <v>187</v>
      </c>
      <c r="C276" s="197"/>
      <c r="D276" s="156"/>
      <c r="E276" s="160"/>
      <c r="F276" s="169" t="str">
        <f>"(Line "&amp;A263&amp;" + "&amp;A272&amp;" +"&amp;A274&amp;")"</f>
        <v>(Line 135 + 136g +137)</v>
      </c>
      <c r="G276" s="202"/>
      <c r="H276" s="547">
        <f>+H274+H272+H263</f>
        <v>8796246.6886161361</v>
      </c>
      <c r="I276" s="290"/>
      <c r="K276" s="1625"/>
      <c r="L276" s="1604"/>
    </row>
    <row r="277" spans="1:12" s="358" customFormat="1" ht="16" thickTop="1">
      <c r="A277" s="341"/>
      <c r="B277" s="341"/>
      <c r="C277" s="76"/>
      <c r="D277" s="339"/>
      <c r="E277" s="653"/>
      <c r="F277" s="90"/>
      <c r="G277" s="91"/>
      <c r="H277" s="92"/>
      <c r="I277" s="92"/>
      <c r="L277" s="1604"/>
    </row>
    <row r="278" spans="1:12" s="358" customFormat="1">
      <c r="A278" s="686" t="s">
        <v>398</v>
      </c>
      <c r="B278" s="687"/>
      <c r="C278" s="688"/>
      <c r="D278" s="70"/>
      <c r="E278" s="479"/>
      <c r="F278" s="22"/>
      <c r="G278" s="22"/>
      <c r="H278" s="71"/>
      <c r="I278" s="148"/>
      <c r="L278" s="1604"/>
    </row>
    <row r="279" spans="1:12" s="358" customFormat="1">
      <c r="A279" s="653"/>
      <c r="E279" s="653"/>
      <c r="I279" s="319"/>
      <c r="L279" s="1604"/>
    </row>
    <row r="280" spans="1:12" s="358" customFormat="1">
      <c r="A280" s="653"/>
      <c r="B280" s="358" t="s">
        <v>399</v>
      </c>
      <c r="C280" s="328"/>
      <c r="D280" s="328"/>
      <c r="E280" s="653"/>
      <c r="I280" s="319"/>
      <c r="K280" s="324"/>
      <c r="L280" s="324"/>
    </row>
    <row r="281" spans="1:12" s="358" customFormat="1">
      <c r="A281" s="653">
        <v>139</v>
      </c>
      <c r="C281" s="328" t="s">
        <v>400</v>
      </c>
      <c r="D281" s="328"/>
      <c r="E281" s="653"/>
      <c r="F281" s="340" t="str">
        <f>"(Line "&amp;A89&amp;")"</f>
        <v>(Line 39)</v>
      </c>
      <c r="H281" s="351">
        <f>+H89</f>
        <v>1558619797.3451741</v>
      </c>
      <c r="I281" s="161"/>
      <c r="K281" s="1637"/>
      <c r="L281" s="1604"/>
    </row>
    <row r="282" spans="1:12" s="358" customFormat="1">
      <c r="A282" s="341">
        <v>140</v>
      </c>
      <c r="C282" s="328" t="s">
        <v>401</v>
      </c>
      <c r="D282" s="328"/>
      <c r="E282" s="653"/>
      <c r="F282" s="344" t="str">
        <f>"(Line "&amp;A135&amp;")"</f>
        <v>(Line 58)</v>
      </c>
      <c r="H282" s="351">
        <f>+H135</f>
        <v>-327405183.02676123</v>
      </c>
      <c r="I282" s="161"/>
      <c r="K282" s="1637"/>
      <c r="L282" s="1604"/>
    </row>
    <row r="283" spans="1:12" s="358" customFormat="1">
      <c r="A283" s="341">
        <v>141</v>
      </c>
      <c r="B283" s="341"/>
      <c r="C283" s="158" t="s">
        <v>315</v>
      </c>
      <c r="D283" s="44"/>
      <c r="E283" s="152"/>
      <c r="F283" s="340" t="str">
        <f>"(Line "&amp;A137&amp;")"</f>
        <v>(Line 59)</v>
      </c>
      <c r="G283" s="47"/>
      <c r="H283" s="178">
        <f>+H137</f>
        <v>1231214614.3184128</v>
      </c>
      <c r="I283" s="205"/>
      <c r="K283" s="1637"/>
      <c r="L283" s="1604"/>
    </row>
    <row r="284" spans="1:12" s="358" customFormat="1">
      <c r="A284" s="341"/>
      <c r="B284" s="341"/>
      <c r="C284" s="323"/>
      <c r="D284" s="348"/>
      <c r="E284" s="73"/>
      <c r="F284" s="339"/>
      <c r="G284" s="339"/>
      <c r="H284" s="351"/>
      <c r="I284" s="161"/>
      <c r="K284" s="324"/>
      <c r="L284" s="324"/>
    </row>
    <row r="285" spans="1:12" s="358" customFormat="1">
      <c r="A285" s="341">
        <v>142</v>
      </c>
      <c r="B285" s="339"/>
      <c r="C285" s="323" t="s">
        <v>316</v>
      </c>
      <c r="D285" s="28"/>
      <c r="E285" s="653"/>
      <c r="F285" s="340" t="str">
        <f>"(Line "&amp;A177&amp;")"</f>
        <v>(Line 85)</v>
      </c>
      <c r="H285" s="351">
        <f>+H177</f>
        <v>39191902.782838263</v>
      </c>
      <c r="I285" s="161"/>
      <c r="K285" s="1637"/>
      <c r="L285" s="1604"/>
    </row>
    <row r="286" spans="1:12" s="358" customFormat="1">
      <c r="A286" s="341">
        <v>143</v>
      </c>
      <c r="B286" s="339"/>
      <c r="C286" s="345" t="s">
        <v>402</v>
      </c>
      <c r="D286" s="28"/>
      <c r="E286" s="653"/>
      <c r="F286" s="340" t="str">
        <f>"(Line "&amp;A200&amp;")"</f>
        <v>(Line 97)</v>
      </c>
      <c r="H286" s="351">
        <f>+H200</f>
        <v>57161409.098261312</v>
      </c>
      <c r="I286" s="161"/>
      <c r="K286" s="1637"/>
      <c r="L286" s="1604"/>
    </row>
    <row r="287" spans="1:12" s="358" customFormat="1">
      <c r="A287" s="341">
        <v>144</v>
      </c>
      <c r="B287" s="341"/>
      <c r="C287" s="323" t="s">
        <v>354</v>
      </c>
      <c r="D287" s="348"/>
      <c r="E287" s="73"/>
      <c r="F287" s="340" t="str">
        <f>"(Line "&amp;A206&amp;")"</f>
        <v>(Line 99)</v>
      </c>
      <c r="G287" s="339"/>
      <c r="H287" s="351">
        <f>+H206</f>
        <v>1203013.8985573663</v>
      </c>
      <c r="I287" s="161"/>
      <c r="K287" s="1637"/>
      <c r="L287" s="1604"/>
    </row>
    <row r="288" spans="1:12" s="358" customFormat="1">
      <c r="A288" s="341">
        <v>145</v>
      </c>
      <c r="B288" s="341"/>
      <c r="C288" s="199" t="s">
        <v>403</v>
      </c>
      <c r="D288" s="348"/>
      <c r="E288" s="73"/>
      <c r="F288" s="340" t="str">
        <f>"(Line "&amp;A248&amp;")"</f>
        <v>(Line 127)</v>
      </c>
      <c r="G288" s="339"/>
      <c r="H288" s="351">
        <f>+H248</f>
        <v>87122262.927910164</v>
      </c>
      <c r="I288" s="161"/>
      <c r="K288" s="1637"/>
      <c r="L288" s="1604"/>
    </row>
    <row r="289" spans="1:12" s="358" customFormat="1">
      <c r="A289" s="341">
        <v>146</v>
      </c>
      <c r="B289" s="341"/>
      <c r="C289" s="199" t="s">
        <v>404</v>
      </c>
      <c r="D289" s="348"/>
      <c r="E289" s="73"/>
      <c r="F289" s="340" t="str">
        <f>"(Line "&amp;A276&amp;")"</f>
        <v>(Line 138)</v>
      </c>
      <c r="G289" s="339"/>
      <c r="H289" s="351">
        <f>+H276</f>
        <v>8796246.6886161361</v>
      </c>
      <c r="I289" s="161"/>
      <c r="K289" s="1637"/>
      <c r="L289" s="1604"/>
    </row>
    <row r="290" spans="1:12" s="358" customFormat="1" ht="16" thickBot="1">
      <c r="A290" s="341"/>
      <c r="B290" s="341"/>
      <c r="C290" s="199"/>
      <c r="D290" s="348"/>
      <c r="E290" s="73"/>
      <c r="F290" s="339"/>
      <c r="G290" s="339"/>
      <c r="H290" s="351"/>
      <c r="I290" s="161"/>
      <c r="K290" s="324"/>
      <c r="L290" s="324"/>
    </row>
    <row r="291" spans="1:12" s="358" customFormat="1" ht="16" thickBot="1">
      <c r="A291" s="699">
        <v>147</v>
      </c>
      <c r="B291" s="700"/>
      <c r="C291" s="701" t="s">
        <v>405</v>
      </c>
      <c r="D291" s="702"/>
      <c r="E291" s="703"/>
      <c r="F291" s="704" t="str">
        <f>"(Sum Lines "&amp;A285&amp;" to "&amp;A289&amp;")"</f>
        <v>(Sum Lines 142 to 146)</v>
      </c>
      <c r="G291" s="705"/>
      <c r="H291" s="203">
        <f>SUM(H289,H288,H287,H286,H285)</f>
        <v>193474835.39618322</v>
      </c>
      <c r="I291" s="205"/>
      <c r="K291" s="1637"/>
      <c r="L291" s="1604"/>
    </row>
    <row r="292" spans="1:12" s="358" customFormat="1">
      <c r="A292" s="80"/>
      <c r="B292" s="80"/>
      <c r="C292" s="323"/>
      <c r="D292" s="348"/>
      <c r="E292" s="73"/>
      <c r="F292" s="340"/>
      <c r="G292" s="28"/>
      <c r="H292" s="204"/>
      <c r="I292" s="205"/>
      <c r="K292" s="324"/>
      <c r="L292" s="324"/>
    </row>
    <row r="293" spans="1:12" s="358" customFormat="1">
      <c r="A293" s="80"/>
      <c r="B293" s="345" t="s">
        <v>94</v>
      </c>
      <c r="C293" s="323"/>
      <c r="D293" s="348"/>
      <c r="E293" s="73"/>
      <c r="F293" s="340"/>
      <c r="G293" s="28"/>
      <c r="H293" s="204"/>
      <c r="I293" s="205"/>
      <c r="K293" s="1639"/>
      <c r="L293" s="1639"/>
    </row>
    <row r="294" spans="1:12" s="358" customFormat="1">
      <c r="A294" s="359">
        <v>148</v>
      </c>
      <c r="B294" s="359"/>
      <c r="C294" s="323" t="s">
        <v>276</v>
      </c>
      <c r="D294" s="348"/>
      <c r="E294" s="73"/>
      <c r="F294" s="340" t="str">
        <f>"(Line "&amp;A54&amp;")"</f>
        <v>(Line 19)</v>
      </c>
      <c r="G294" s="28"/>
      <c r="H294" s="205">
        <f>+H54</f>
        <v>1862305936.1928439</v>
      </c>
      <c r="I294" s="205"/>
      <c r="K294" s="1637"/>
      <c r="L294" s="1604"/>
    </row>
    <row r="295" spans="1:12" s="358" customFormat="1">
      <c r="A295" s="359">
        <v>149</v>
      </c>
      <c r="B295" s="359"/>
      <c r="C295" s="206" t="s">
        <v>406</v>
      </c>
      <c r="D295" s="353"/>
      <c r="E295" s="180" t="str">
        <f>"(Note "&amp;B$352&amp;")"</f>
        <v>(Note M)</v>
      </c>
      <c r="F295" s="321" t="s">
        <v>298</v>
      </c>
      <c r="G295" s="28"/>
      <c r="H295" s="207">
        <f>+'5 - Cost Support 1'!G91</f>
        <v>0</v>
      </c>
      <c r="I295" s="205"/>
      <c r="K295" s="1637"/>
      <c r="L295" s="1604"/>
    </row>
    <row r="296" spans="1:12" s="358" customFormat="1">
      <c r="A296" s="359">
        <v>150</v>
      </c>
      <c r="B296" s="359"/>
      <c r="C296" s="323" t="s">
        <v>407</v>
      </c>
      <c r="D296" s="348"/>
      <c r="E296" s="73"/>
      <c r="F296" s="338" t="str">
        <f>"(Line "&amp;A294&amp;" - "&amp;A295&amp;")"</f>
        <v>(Line 148 - 149)</v>
      </c>
      <c r="G296" s="28"/>
      <c r="H296" s="205">
        <f>+H294-H295</f>
        <v>1862305936.1928439</v>
      </c>
      <c r="I296" s="205"/>
      <c r="K296" s="1637"/>
      <c r="L296" s="1604"/>
    </row>
    <row r="297" spans="1:12" s="358" customFormat="1">
      <c r="A297" s="359">
        <v>151</v>
      </c>
      <c r="B297" s="359"/>
      <c r="C297" s="323" t="s">
        <v>408</v>
      </c>
      <c r="D297" s="348"/>
      <c r="E297" s="73"/>
      <c r="F297" s="338" t="str">
        <f>"(Line "&amp;A296&amp;" / "&amp;A294&amp;")"</f>
        <v>(Line 150 / 148)</v>
      </c>
      <c r="G297" s="28"/>
      <c r="H297" s="208">
        <f>+H296/H294</f>
        <v>1</v>
      </c>
      <c r="I297" s="208"/>
      <c r="K297" s="1637"/>
      <c r="L297" s="1604"/>
    </row>
    <row r="298" spans="1:12" s="358" customFormat="1">
      <c r="A298" s="359">
        <v>152</v>
      </c>
      <c r="B298" s="359"/>
      <c r="C298" s="206" t="s">
        <v>405</v>
      </c>
      <c r="D298" s="353"/>
      <c r="E298" s="316"/>
      <c r="F298" s="321" t="str">
        <f>"(Line "&amp;A291&amp;")"</f>
        <v>(Line 147)</v>
      </c>
      <c r="G298" s="28"/>
      <c r="H298" s="207">
        <f>+H291</f>
        <v>193474835.39618322</v>
      </c>
      <c r="I298" s="205"/>
      <c r="K298" s="1637"/>
      <c r="L298" s="1604"/>
    </row>
    <row r="299" spans="1:12" s="358" customFormat="1">
      <c r="A299" s="359">
        <v>153</v>
      </c>
      <c r="B299" s="359"/>
      <c r="C299" s="323" t="s">
        <v>409</v>
      </c>
      <c r="D299" s="348"/>
      <c r="E299" s="73"/>
      <c r="F299" s="338" t="str">
        <f>"(Line "&amp;A297&amp;" * "&amp;A298&amp;")"</f>
        <v>(Line 151 * 152)</v>
      </c>
      <c r="G299" s="28"/>
      <c r="H299" s="205">
        <f>+H298*H297</f>
        <v>193474835.39618322</v>
      </c>
      <c r="I299" s="205"/>
      <c r="K299" s="1637"/>
      <c r="L299" s="1604"/>
    </row>
    <row r="300" spans="1:12" s="358" customFormat="1">
      <c r="A300" s="172"/>
      <c r="B300" s="341"/>
      <c r="C300" s="323"/>
      <c r="D300" s="348"/>
      <c r="E300" s="73"/>
      <c r="F300" s="339"/>
      <c r="G300" s="339"/>
      <c r="H300" s="157"/>
      <c r="I300" s="294"/>
      <c r="L300" s="1604"/>
    </row>
    <row r="301" spans="1:12" s="358" customFormat="1">
      <c r="A301" s="172"/>
      <c r="B301" s="342" t="s">
        <v>410</v>
      </c>
      <c r="C301" s="323"/>
      <c r="D301" s="348"/>
      <c r="E301" s="73"/>
      <c r="F301" s="339"/>
      <c r="G301" s="339"/>
      <c r="H301" s="157"/>
      <c r="I301" s="294"/>
      <c r="L301" s="1604"/>
    </row>
    <row r="302" spans="1:12" s="358" customFormat="1">
      <c r="A302" s="25">
        <v>154</v>
      </c>
      <c r="C302" s="342" t="s">
        <v>411</v>
      </c>
      <c r="D302" s="348"/>
      <c r="E302" s="73"/>
      <c r="F302" s="339" t="s">
        <v>412</v>
      </c>
      <c r="G302" s="339"/>
      <c r="H302" s="86">
        <f>+'3 - Revenue Credits'!G25</f>
        <v>5117584.5756997447</v>
      </c>
      <c r="I302" s="86"/>
      <c r="K302" s="1637"/>
      <c r="L302" s="1604"/>
    </row>
    <row r="303" spans="1:12" s="358" customFormat="1">
      <c r="A303" s="25">
        <v>155</v>
      </c>
      <c r="C303" s="342" t="s">
        <v>413</v>
      </c>
      <c r="D303" s="348"/>
      <c r="E303" s="195" t="str">
        <f>"(Note "&amp;B$353&amp;")"</f>
        <v>(Note N)</v>
      </c>
      <c r="F303" s="339" t="s">
        <v>322</v>
      </c>
      <c r="G303" s="339"/>
      <c r="H303" s="86">
        <f>+'5 - Cost Support 1'!G184</f>
        <v>0</v>
      </c>
      <c r="I303" s="86"/>
      <c r="K303" s="1637"/>
      <c r="L303" s="1604"/>
    </row>
    <row r="304" spans="1:12" s="358" customFormat="1" ht="16" thickBot="1">
      <c r="A304" s="341"/>
      <c r="B304" s="341"/>
      <c r="C304" s="324"/>
      <c r="D304" s="324"/>
      <c r="E304" s="653"/>
      <c r="F304" s="339"/>
      <c r="G304" s="339"/>
      <c r="H304" s="157"/>
      <c r="I304" s="294"/>
      <c r="L304" s="1604"/>
    </row>
    <row r="305" spans="1:12" s="85" customFormat="1" ht="16" thickBot="1">
      <c r="A305" s="699">
        <v>156</v>
      </c>
      <c r="B305" s="209"/>
      <c r="C305" s="706" t="s">
        <v>414</v>
      </c>
      <c r="D305" s="707"/>
      <c r="E305" s="708"/>
      <c r="F305" s="704" t="str">
        <f>"(Line "&amp;A299&amp;" - "&amp;A302&amp;" + "&amp;A303&amp;")"</f>
        <v>(Line 153 - 154 + 155)</v>
      </c>
      <c r="G305" s="705"/>
      <c r="H305" s="203">
        <f>+H299-H302+H303</f>
        <v>188357250.82048348</v>
      </c>
      <c r="I305" s="205"/>
      <c r="K305" s="1637"/>
      <c r="L305" s="1604"/>
    </row>
    <row r="306" spans="1:12" s="358" customFormat="1">
      <c r="A306" s="172"/>
      <c r="B306" s="341"/>
      <c r="C306" s="324"/>
      <c r="D306" s="324"/>
      <c r="E306" s="653"/>
      <c r="F306" s="339"/>
      <c r="G306" s="339"/>
      <c r="H306" s="157"/>
      <c r="I306" s="294"/>
      <c r="L306" s="1604"/>
    </row>
    <row r="307" spans="1:12" s="358" customFormat="1">
      <c r="A307" s="25"/>
      <c r="B307" s="324" t="s">
        <v>415</v>
      </c>
      <c r="C307" s="319"/>
      <c r="D307" s="324"/>
      <c r="E307" s="653"/>
      <c r="F307" s="339"/>
      <c r="G307" s="339"/>
      <c r="H307" s="157"/>
      <c r="I307" s="294"/>
      <c r="L307" s="1604"/>
    </row>
    <row r="308" spans="1:12" s="358" customFormat="1">
      <c r="A308" s="25">
        <v>157</v>
      </c>
      <c r="B308" s="25"/>
      <c r="C308" s="324" t="s">
        <v>414</v>
      </c>
      <c r="D308" s="324"/>
      <c r="E308" s="653"/>
      <c r="F308" s="339" t="str">
        <f>"(Line "&amp;A305&amp;")"</f>
        <v>(Line 156)</v>
      </c>
      <c r="G308" s="339"/>
      <c r="H308" s="210">
        <f>+H305</f>
        <v>188357250.82048348</v>
      </c>
      <c r="I308" s="86"/>
      <c r="K308" s="1637"/>
      <c r="L308" s="1604"/>
    </row>
    <row r="309" spans="1:12" s="358" customFormat="1">
      <c r="A309" s="25">
        <v>158</v>
      </c>
      <c r="B309" s="25"/>
      <c r="C309" s="324" t="s">
        <v>416</v>
      </c>
      <c r="D309" s="324"/>
      <c r="E309" s="653"/>
      <c r="F309" s="339" t="str">
        <f>"(Line "&amp;A54&amp;" - "&amp;A74&amp;")"</f>
        <v>(Line 19 - 30)</v>
      </c>
      <c r="G309" s="339"/>
      <c r="H309" s="210">
        <f>+H54-H74</f>
        <v>1532812438.6020746</v>
      </c>
      <c r="I309" s="86"/>
      <c r="K309" s="1637"/>
      <c r="L309" s="1604"/>
    </row>
    <row r="310" spans="1:12" s="358" customFormat="1">
      <c r="A310" s="25">
        <v>159</v>
      </c>
      <c r="B310" s="25"/>
      <c r="C310" s="324" t="s">
        <v>417</v>
      </c>
      <c r="D310" s="324"/>
      <c r="E310" s="653"/>
      <c r="F310" s="339" t="str">
        <f>"(Line "&amp;A308&amp;" / "&amp;A309&amp;")"</f>
        <v>(Line 157 / 158)</v>
      </c>
      <c r="G310" s="339"/>
      <c r="H310" s="200">
        <f>+H308/H309</f>
        <v>0.12288343053391799</v>
      </c>
      <c r="I310" s="294"/>
      <c r="K310" s="1637"/>
      <c r="L310" s="1604"/>
    </row>
    <row r="311" spans="1:12" s="358" customFormat="1">
      <c r="A311" s="25">
        <v>160</v>
      </c>
      <c r="B311" s="25"/>
      <c r="C311" s="324" t="s">
        <v>418</v>
      </c>
      <c r="D311" s="324"/>
      <c r="E311" s="653"/>
      <c r="F311" s="339" t="str">
        <f>"(Line "&amp;A308&amp;" - "&amp;A183&amp;") / "&amp;A309</f>
        <v>(Line 157 - 86) / 158</v>
      </c>
      <c r="G311" s="339"/>
      <c r="H311" s="200">
        <f>(H308-H183)/H309</f>
        <v>8.8312987604627247E-2</v>
      </c>
      <c r="I311" s="294"/>
      <c r="K311" s="1637"/>
      <c r="L311" s="1604"/>
    </row>
    <row r="312" spans="1:12" s="358" customFormat="1">
      <c r="A312" s="25">
        <v>161</v>
      </c>
      <c r="B312" s="25"/>
      <c r="C312" s="324" t="s">
        <v>419</v>
      </c>
      <c r="D312" s="324"/>
      <c r="E312" s="653"/>
      <c r="F312" s="322" t="str">
        <f>"(Line "&amp;A308&amp;" - "&amp;A183&amp;" - "&amp;A248&amp;" - "&amp;A276&amp;") / "&amp;A309</f>
        <v>(Line 157 - 86 - 127 - 138) / 158</v>
      </c>
      <c r="G312" s="339"/>
      <c r="H312" s="200">
        <f>(H308-H183-H248-H276)/H309</f>
        <v>2.5736179639783214E-2</v>
      </c>
      <c r="I312" s="294"/>
      <c r="K312" s="1637"/>
      <c r="L312" s="1604"/>
    </row>
    <row r="313" spans="1:12" s="358" customFormat="1">
      <c r="A313" s="25"/>
      <c r="B313" s="25"/>
      <c r="C313" s="324"/>
      <c r="D313" s="324"/>
      <c r="E313" s="653"/>
      <c r="F313" s="339"/>
      <c r="G313" s="339"/>
      <c r="H313" s="157"/>
      <c r="I313" s="294"/>
      <c r="L313" s="1604"/>
    </row>
    <row r="314" spans="1:12" s="358" customFormat="1">
      <c r="A314" s="25"/>
      <c r="B314" s="25"/>
      <c r="C314" s="324"/>
      <c r="D314" s="324"/>
      <c r="E314" s="653"/>
      <c r="F314" s="339"/>
      <c r="G314" s="339"/>
      <c r="H314" s="211"/>
      <c r="I314" s="303"/>
      <c r="L314" s="1604"/>
    </row>
    <row r="315" spans="1:12" s="358" customFormat="1">
      <c r="A315" s="25"/>
      <c r="B315" s="324" t="s">
        <v>420</v>
      </c>
      <c r="C315" s="324"/>
      <c r="D315" s="324"/>
      <c r="E315" s="653"/>
      <c r="F315" s="339"/>
      <c r="G315" s="339"/>
      <c r="H315" s="157"/>
      <c r="I315" s="294"/>
      <c r="L315" s="1604"/>
    </row>
    <row r="316" spans="1:12" s="358" customFormat="1">
      <c r="A316" s="25">
        <v>162</v>
      </c>
      <c r="B316" s="25"/>
      <c r="C316" s="324" t="s">
        <v>421</v>
      </c>
      <c r="D316" s="324"/>
      <c r="E316" s="653"/>
      <c r="F316" s="322" t="str">
        <f>"(Line "&amp;A305&amp;" - "&amp;A288&amp;" - "&amp;A289&amp;")"</f>
        <v>(Line 156 - 145 - 146)</v>
      </c>
      <c r="G316" s="339"/>
      <c r="H316" s="210">
        <f>+H305-H288-H289</f>
        <v>92438741.20395717</v>
      </c>
      <c r="I316" s="86"/>
      <c r="K316" s="1637"/>
      <c r="L316" s="1604"/>
    </row>
    <row r="317" spans="1:12" s="358" customFormat="1">
      <c r="A317" s="25">
        <v>163</v>
      </c>
      <c r="B317" s="25"/>
      <c r="C317" s="324" t="s">
        <v>422</v>
      </c>
      <c r="D317" s="324"/>
      <c r="E317" s="653"/>
      <c r="F317" s="322" t="s">
        <v>423</v>
      </c>
      <c r="G317" s="339"/>
      <c r="H317" s="86">
        <f>+'4 - 100 Basis Pt ROE'!I9</f>
        <v>104485287.96705559</v>
      </c>
      <c r="I317" s="86"/>
      <c r="K317" s="1637"/>
      <c r="L317" s="1604"/>
    </row>
    <row r="318" spans="1:12" s="358" customFormat="1">
      <c r="A318" s="25">
        <v>164</v>
      </c>
      <c r="B318" s="25"/>
      <c r="C318" s="324" t="s">
        <v>424</v>
      </c>
      <c r="D318" s="324"/>
      <c r="E318" s="653"/>
      <c r="F318" s="322" t="str">
        <f>"(Line "&amp;A316&amp;" + "&amp;A317&amp;")"</f>
        <v>(Line 162 + 163)</v>
      </c>
      <c r="G318" s="339"/>
      <c r="H318" s="210">
        <f>+H317+H316</f>
        <v>196924029.17101276</v>
      </c>
      <c r="I318" s="86"/>
      <c r="K318" s="1637"/>
      <c r="L318" s="1604"/>
    </row>
    <row r="319" spans="1:12" s="358" customFormat="1">
      <c r="A319" s="25">
        <v>165</v>
      </c>
      <c r="B319" s="25"/>
      <c r="C319" s="324" t="s">
        <v>416</v>
      </c>
      <c r="D319" s="324"/>
      <c r="E319" s="653"/>
      <c r="F319" s="339" t="str">
        <f>"(Line "&amp;A54&amp;" - "&amp;A74&amp;")"</f>
        <v>(Line 19 - 30)</v>
      </c>
      <c r="G319" s="339"/>
      <c r="H319" s="210">
        <f>+H309</f>
        <v>1532812438.6020746</v>
      </c>
      <c r="I319" s="86"/>
      <c r="K319" s="1637"/>
      <c r="L319" s="1604"/>
    </row>
    <row r="320" spans="1:12" s="358" customFormat="1">
      <c r="A320" s="25">
        <v>166</v>
      </c>
      <c r="B320" s="25"/>
      <c r="C320" s="324" t="s">
        <v>425</v>
      </c>
      <c r="D320" s="324"/>
      <c r="E320" s="653"/>
      <c r="F320" s="339" t="str">
        <f>"(Line "&amp;A318&amp;" / "&amp;A319&amp;")"</f>
        <v>(Line 164 / 165)</v>
      </c>
      <c r="G320" s="339"/>
      <c r="H320" s="200">
        <f>+H318/H319</f>
        <v>0.12847235852979347</v>
      </c>
      <c r="I320" s="294"/>
      <c r="K320" s="1637"/>
      <c r="L320" s="1604"/>
    </row>
    <row r="321" spans="1:158" s="358" customFormat="1">
      <c r="A321" s="25">
        <v>167</v>
      </c>
      <c r="B321" s="25"/>
      <c r="C321" s="324" t="s">
        <v>426</v>
      </c>
      <c r="D321" s="324"/>
      <c r="E321" s="653"/>
      <c r="F321" s="322" t="str">
        <f>"(Line "&amp;A318&amp;" - "&amp;A183&amp;") / "&amp;A319</f>
        <v>(Line 164 - 86) / 165</v>
      </c>
      <c r="G321" s="339"/>
      <c r="H321" s="200">
        <f>(H318-H183)/H319</f>
        <v>9.3901915600502706E-2</v>
      </c>
      <c r="I321" s="294"/>
      <c r="K321" s="1637"/>
      <c r="L321" s="1604"/>
    </row>
    <row r="322" spans="1:158" s="358" customFormat="1">
      <c r="A322" s="25"/>
      <c r="B322" s="25"/>
      <c r="C322" s="324"/>
      <c r="D322" s="324"/>
      <c r="E322" s="212"/>
      <c r="F322" s="339"/>
      <c r="G322" s="339"/>
      <c r="H322" s="157"/>
      <c r="I322" s="294"/>
      <c r="L322" s="1604"/>
    </row>
    <row r="323" spans="1:158" s="358" customFormat="1">
      <c r="A323" s="25">
        <v>168</v>
      </c>
      <c r="B323" s="25"/>
      <c r="C323" s="324" t="s">
        <v>414</v>
      </c>
      <c r="D323" s="324"/>
      <c r="E323" s="653"/>
      <c r="F323" s="339" t="str">
        <f>"(Line "&amp;A305&amp;")"</f>
        <v>(Line 156)</v>
      </c>
      <c r="G323" s="339"/>
      <c r="H323" s="210">
        <f>+H305</f>
        <v>188357250.82048348</v>
      </c>
      <c r="I323" s="86"/>
      <c r="K323" s="1637"/>
      <c r="L323" s="1604"/>
    </row>
    <row r="324" spans="1:158" s="358" customFormat="1">
      <c r="A324" s="25">
        <v>169</v>
      </c>
      <c r="B324" s="25"/>
      <c r="C324" s="324" t="s">
        <v>427</v>
      </c>
      <c r="D324" s="324"/>
      <c r="E324" s="73"/>
      <c r="F324" s="43" t="s">
        <v>750</v>
      </c>
      <c r="G324" s="339"/>
      <c r="H324" s="86">
        <v>0</v>
      </c>
      <c r="I324" s="86"/>
      <c r="K324" s="1637"/>
      <c r="L324" s="1604"/>
    </row>
    <row r="325" spans="1:158" s="358" customFormat="1">
      <c r="A325" s="25">
        <v>170</v>
      </c>
      <c r="B325" s="25"/>
      <c r="C325" s="324" t="s">
        <v>428</v>
      </c>
      <c r="D325" s="324"/>
      <c r="E325" s="73"/>
      <c r="F325" s="43" t="s">
        <v>859</v>
      </c>
      <c r="G325" s="339"/>
      <c r="H325" s="86">
        <f>'6-Project Rev Req'!N89</f>
        <v>280872.75234317192</v>
      </c>
      <c r="I325" s="86"/>
      <c r="K325" s="1637"/>
      <c r="L325" s="1604"/>
    </row>
    <row r="326" spans="1:158" s="358" customFormat="1">
      <c r="A326" s="25">
        <v>171</v>
      </c>
      <c r="B326" s="25"/>
      <c r="C326" s="348" t="s">
        <v>429</v>
      </c>
      <c r="D326" s="213"/>
      <c r="E326" s="195"/>
      <c r="F326" s="348" t="s">
        <v>430</v>
      </c>
      <c r="G326" s="339"/>
      <c r="H326" s="214">
        <f>+'5 - Cost Support 1'!G194</f>
        <v>0</v>
      </c>
      <c r="I326" s="214"/>
      <c r="K326" s="1637"/>
      <c r="L326" s="1604"/>
      <c r="FB326" s="358">
        <v>171</v>
      </c>
    </row>
    <row r="327" spans="1:158" s="358" customFormat="1">
      <c r="A327" s="25">
        <v>172</v>
      </c>
      <c r="B327" s="25"/>
      <c r="C327" s="324" t="s">
        <v>431</v>
      </c>
      <c r="D327" s="213"/>
      <c r="E327" s="653"/>
      <c r="F327" s="339" t="str">
        <f>"(Line "&amp;A323&amp;" + "&amp;A324&amp;" + "&amp;170&amp;" + "&amp;A326&amp;")"</f>
        <v>(Line 168 + 169 + 170 + 171)</v>
      </c>
      <c r="G327" s="339"/>
      <c r="H327" s="210">
        <f>SUM(H323:H326)</f>
        <v>188638123.57282665</v>
      </c>
      <c r="I327" s="86"/>
      <c r="K327" s="1637"/>
      <c r="L327" s="1604"/>
    </row>
    <row r="328" spans="1:158" s="358" customFormat="1">
      <c r="A328" s="25"/>
      <c r="B328" s="341"/>
      <c r="C328" s="324"/>
      <c r="D328" s="324"/>
      <c r="E328" s="653"/>
      <c r="F328" s="339"/>
      <c r="G328" s="339"/>
      <c r="H328" s="215"/>
      <c r="I328" s="262"/>
      <c r="L328" s="1604"/>
    </row>
    <row r="329" spans="1:158" s="358" customFormat="1">
      <c r="A329" s="25"/>
      <c r="B329" s="342" t="s">
        <v>128</v>
      </c>
      <c r="C329" s="324"/>
      <c r="D329" s="324"/>
      <c r="E329" s="653"/>
      <c r="F329" s="339"/>
      <c r="G329" s="339"/>
      <c r="H329" s="157"/>
      <c r="I329" s="294"/>
      <c r="L329" s="1604"/>
    </row>
    <row r="330" spans="1:158" s="358" customFormat="1">
      <c r="A330" s="25">
        <v>173</v>
      </c>
      <c r="B330" s="341"/>
      <c r="C330" s="339" t="s">
        <v>432</v>
      </c>
      <c r="D330" s="339"/>
      <c r="E330" s="195" t="str">
        <f>"(Note "&amp;B$351&amp;")"</f>
        <v>(Note L)</v>
      </c>
      <c r="F330" s="324" t="s">
        <v>322</v>
      </c>
      <c r="G330" s="324"/>
      <c r="H330" s="290">
        <f>'5 - Cost Support 1'!G200</f>
        <v>2631</v>
      </c>
      <c r="I330" s="290"/>
      <c r="K330" s="1637"/>
      <c r="L330" s="1604"/>
    </row>
    <row r="331" spans="1:158" s="358" customFormat="1">
      <c r="A331" s="25">
        <v>174</v>
      </c>
      <c r="B331" s="341"/>
      <c r="C331" s="339" t="s">
        <v>433</v>
      </c>
      <c r="D331" s="709"/>
      <c r="E331" s="693"/>
      <c r="F331" s="340" t="str">
        <f>"(Line "&amp;A327&amp;" / "&amp;A330&amp;")"</f>
        <v>(Line 172 / 173)</v>
      </c>
      <c r="G331" s="539"/>
      <c r="H331" s="548">
        <f>+H327/H330</f>
        <v>71698.260575000633</v>
      </c>
      <c r="I331" s="694"/>
      <c r="K331" s="1637"/>
      <c r="L331" s="1604"/>
    </row>
    <row r="332" spans="1:158" s="358" customFormat="1" ht="16" thickBot="1">
      <c r="A332" s="341"/>
      <c r="B332" s="341"/>
      <c r="C332" s="339"/>
      <c r="D332" s="339"/>
      <c r="E332" s="695"/>
      <c r="F332" s="539"/>
      <c r="G332" s="539"/>
      <c r="H332" s="548"/>
      <c r="I332" s="694"/>
      <c r="L332" s="1604"/>
    </row>
    <row r="333" spans="1:158" s="328" customFormat="1" ht="16" thickBot="1">
      <c r="A333" s="699">
        <v>175</v>
      </c>
      <c r="B333" s="700"/>
      <c r="C333" s="706" t="s">
        <v>434</v>
      </c>
      <c r="D333" s="700"/>
      <c r="E333" s="700"/>
      <c r="F333" s="700" t="s">
        <v>804</v>
      </c>
      <c r="G333" s="700"/>
      <c r="H333" s="216">
        <f>+H331</f>
        <v>71698.260575000633</v>
      </c>
      <c r="I333" s="304"/>
      <c r="K333" s="1637"/>
      <c r="L333" s="1604"/>
    </row>
    <row r="334" spans="1:158" s="328" customFormat="1">
      <c r="A334" s="217"/>
      <c r="B334" s="80"/>
      <c r="C334" s="28"/>
      <c r="D334" s="28"/>
      <c r="E334" s="696"/>
      <c r="F334" s="539"/>
      <c r="G334" s="539"/>
      <c r="H334" s="540"/>
      <c r="I334" s="697"/>
    </row>
    <row r="335" spans="1:158" s="328" customFormat="1">
      <c r="A335" s="219"/>
      <c r="B335" s="84" t="s">
        <v>256</v>
      </c>
      <c r="C335" s="28"/>
      <c r="D335" s="28"/>
      <c r="E335" s="696"/>
      <c r="F335" s="539"/>
      <c r="G335" s="539"/>
      <c r="H335" s="540"/>
      <c r="I335" s="697"/>
    </row>
    <row r="336" spans="1:158" s="328" customFormat="1">
      <c r="A336" s="219"/>
      <c r="B336" s="653" t="s">
        <v>9</v>
      </c>
      <c r="C336" s="358" t="s">
        <v>435</v>
      </c>
      <c r="D336" s="358"/>
      <c r="E336" s="554"/>
      <c r="F336" s="555"/>
      <c r="G336" s="539"/>
      <c r="H336" s="540"/>
      <c r="I336" s="697"/>
    </row>
    <row r="337" spans="1:12" s="328" customFormat="1">
      <c r="A337" s="305"/>
      <c r="B337" s="653" t="s">
        <v>10</v>
      </c>
      <c r="C337" s="24" t="s">
        <v>436</v>
      </c>
      <c r="D337" s="358"/>
      <c r="E337" s="554"/>
      <c r="F337" s="555"/>
      <c r="G337" s="539"/>
      <c r="H337" s="540"/>
      <c r="I337" s="697"/>
    </row>
    <row r="338" spans="1:12" s="328" customFormat="1">
      <c r="A338" s="305"/>
      <c r="B338" s="653"/>
      <c r="C338" s="24" t="s">
        <v>437</v>
      </c>
      <c r="D338" s="358"/>
      <c r="E338" s="554"/>
      <c r="F338" s="555"/>
      <c r="G338" s="539"/>
      <c r="H338" s="218"/>
      <c r="I338" s="292"/>
    </row>
    <row r="339" spans="1:12" s="328" customFormat="1">
      <c r="A339" s="305"/>
      <c r="B339" s="653"/>
      <c r="C339" s="24" t="s">
        <v>856</v>
      </c>
      <c r="D339" s="358"/>
      <c r="E339" s="554"/>
      <c r="F339" s="555"/>
      <c r="G339" s="539"/>
      <c r="H339" s="540"/>
      <c r="I339" s="697"/>
    </row>
    <row r="340" spans="1:12" s="328" customFormat="1">
      <c r="A340" s="305"/>
      <c r="B340" s="653"/>
      <c r="C340" s="24" t="s">
        <v>438</v>
      </c>
      <c r="D340" s="358"/>
      <c r="E340" s="554"/>
      <c r="F340" s="555"/>
      <c r="G340" s="539"/>
      <c r="H340" s="540"/>
      <c r="I340" s="697"/>
    </row>
    <row r="341" spans="1:12" s="328" customFormat="1">
      <c r="A341" s="305"/>
      <c r="B341" s="653"/>
      <c r="C341" s="24" t="s">
        <v>439</v>
      </c>
      <c r="D341" s="358"/>
      <c r="E341" s="554"/>
      <c r="F341" s="555"/>
      <c r="G341" s="539"/>
      <c r="H341" s="540"/>
      <c r="I341" s="697"/>
    </row>
    <row r="342" spans="1:12" s="328" customFormat="1">
      <c r="A342" s="305"/>
      <c r="B342" s="653" t="s">
        <v>11</v>
      </c>
      <c r="C342" s="24" t="s">
        <v>440</v>
      </c>
      <c r="D342" s="358"/>
      <c r="E342" s="554"/>
      <c r="F342" s="555"/>
      <c r="G342" s="539"/>
      <c r="H342" s="540"/>
      <c r="I342" s="697"/>
    </row>
    <row r="343" spans="1:12" s="328" customFormat="1">
      <c r="A343" s="305"/>
      <c r="B343" s="653" t="s">
        <v>14</v>
      </c>
      <c r="C343" s="358" t="s">
        <v>441</v>
      </c>
      <c r="D343" s="358"/>
      <c r="E343" s="554"/>
      <c r="F343" s="555"/>
      <c r="G343" s="539"/>
      <c r="H343" s="540"/>
      <c r="I343" s="697"/>
    </row>
    <row r="344" spans="1:12" s="328" customFormat="1">
      <c r="A344" s="305"/>
      <c r="B344" s="653" t="s">
        <v>137</v>
      </c>
      <c r="C344" s="358" t="s">
        <v>442</v>
      </c>
      <c r="D344" s="358"/>
      <c r="E344" s="554"/>
      <c r="F344" s="555"/>
      <c r="G344" s="539"/>
      <c r="H344" s="540"/>
      <c r="I344" s="697"/>
    </row>
    <row r="345" spans="1:12" s="328" customFormat="1">
      <c r="A345" s="305"/>
      <c r="B345" s="653" t="s">
        <v>138</v>
      </c>
      <c r="C345" s="358" t="s">
        <v>443</v>
      </c>
      <c r="D345" s="358"/>
      <c r="E345" s="554"/>
      <c r="F345" s="555"/>
      <c r="G345" s="539"/>
      <c r="H345" s="540"/>
      <c r="I345" s="697"/>
    </row>
    <row r="346" spans="1:12" s="328" customFormat="1">
      <c r="A346" s="305"/>
      <c r="B346" s="653" t="s">
        <v>139</v>
      </c>
      <c r="C346" s="358" t="s">
        <v>444</v>
      </c>
      <c r="D346" s="358"/>
      <c r="E346" s="554"/>
      <c r="F346" s="555"/>
      <c r="G346" s="539"/>
      <c r="H346" s="540"/>
      <c r="I346" s="697"/>
    </row>
    <row r="347" spans="1:12" s="328" customFormat="1" ht="15.75" customHeight="1">
      <c r="A347" s="305"/>
      <c r="B347" s="653" t="s">
        <v>445</v>
      </c>
      <c r="C347" s="1660" t="s">
        <v>1393</v>
      </c>
      <c r="D347" s="1660"/>
      <c r="E347" s="1660"/>
      <c r="F347" s="1660"/>
      <c r="G347" s="539"/>
      <c r="H347" s="540"/>
      <c r="I347" s="697"/>
    </row>
    <row r="348" spans="1:12" s="328" customFormat="1">
      <c r="A348" s="305"/>
      <c r="B348" s="653"/>
      <c r="C348" s="1660"/>
      <c r="D348" s="1660"/>
      <c r="E348" s="1660"/>
      <c r="F348" s="1660"/>
      <c r="G348" s="539"/>
      <c r="H348" s="540"/>
      <c r="I348" s="697"/>
    </row>
    <row r="349" spans="1:12" s="328" customFormat="1" ht="15.75" customHeight="1">
      <c r="A349" s="305"/>
      <c r="B349" s="553" t="s">
        <v>446</v>
      </c>
      <c r="C349" s="1662" t="s">
        <v>17</v>
      </c>
      <c r="D349" s="1663"/>
      <c r="E349" s="1663"/>
      <c r="F349" s="1663"/>
      <c r="G349" s="539"/>
      <c r="H349" s="540"/>
      <c r="I349" s="697"/>
    </row>
    <row r="350" spans="1:12" s="328" customFormat="1">
      <c r="A350" s="305"/>
      <c r="B350" s="653" t="s">
        <v>447</v>
      </c>
      <c r="C350" s="358" t="s">
        <v>448</v>
      </c>
      <c r="D350" s="358"/>
      <c r="E350" s="554"/>
      <c r="F350" s="555"/>
      <c r="G350" s="539"/>
      <c r="H350" s="540"/>
      <c r="I350" s="697"/>
    </row>
    <row r="351" spans="1:12" s="358" customFormat="1">
      <c r="A351" s="25"/>
      <c r="B351" s="653" t="s">
        <v>449</v>
      </c>
      <c r="C351" s="358" t="s">
        <v>450</v>
      </c>
      <c r="E351" s="554"/>
      <c r="F351" s="555"/>
      <c r="G351" s="539"/>
      <c r="H351" s="540"/>
      <c r="I351" s="697"/>
      <c r="L351" s="1604"/>
    </row>
    <row r="352" spans="1:12" s="358" customFormat="1">
      <c r="A352" s="25"/>
      <c r="B352" s="653" t="s">
        <v>451</v>
      </c>
      <c r="C352" s="358" t="s">
        <v>452</v>
      </c>
      <c r="E352" s="554"/>
      <c r="F352" s="555"/>
      <c r="G352" s="539"/>
      <c r="H352" s="540"/>
      <c r="I352" s="697"/>
      <c r="L352" s="1604"/>
    </row>
    <row r="353" spans="1:12" s="358" customFormat="1">
      <c r="A353" s="25"/>
      <c r="B353" s="653" t="s">
        <v>453</v>
      </c>
      <c r="C353" s="556" t="s">
        <v>454</v>
      </c>
      <c r="E353" s="554"/>
      <c r="F353" s="555"/>
      <c r="G353" s="539"/>
      <c r="H353" s="540"/>
      <c r="I353" s="697"/>
      <c r="L353" s="1604"/>
    </row>
    <row r="354" spans="1:12" s="358" customFormat="1">
      <c r="A354" s="25"/>
      <c r="B354" s="653"/>
      <c r="C354" s="556" t="s">
        <v>455</v>
      </c>
      <c r="E354" s="554"/>
      <c r="F354" s="555"/>
      <c r="G354" s="539"/>
      <c r="H354" s="540"/>
      <c r="I354" s="697"/>
      <c r="L354" s="1604"/>
    </row>
    <row r="355" spans="1:12" s="358" customFormat="1">
      <c r="A355" s="25"/>
      <c r="B355" s="653"/>
      <c r="C355" s="556" t="str">
        <f>"  Interest on the Network Credits as booked each year is added to the revenue requirement to make the Transmission Owner whole on Line "&amp;A303&amp;"."</f>
        <v xml:space="preserve">  Interest on the Network Credits as booked each year is added to the revenue requirement to make the Transmission Owner whole on Line 155.</v>
      </c>
      <c r="E355" s="554"/>
      <c r="F355" s="555"/>
      <c r="G355" s="539"/>
      <c r="H355" s="540"/>
      <c r="I355" s="697"/>
      <c r="L355" s="1604"/>
    </row>
    <row r="356" spans="1:12" s="358" customFormat="1">
      <c r="A356" s="25"/>
      <c r="B356" s="653" t="s">
        <v>456</v>
      </c>
      <c r="C356" s="556" t="str">
        <f>"Payments made under Schedule 12 of the PJM OATT that are not directly assessed to load in the Zone under Schedule 12 are included in Transmission O&amp;M."</f>
        <v>Payments made under Schedule 12 of the PJM OATT that are not directly assessed to load in the Zone under Schedule 12 are included in Transmission O&amp;M.</v>
      </c>
      <c r="E356" s="554"/>
      <c r="F356" s="555"/>
      <c r="G356" s="539"/>
      <c r="H356" s="540"/>
      <c r="I356" s="697"/>
      <c r="L356" s="1604"/>
    </row>
    <row r="357" spans="1:12" s="328" customFormat="1">
      <c r="A357" s="698"/>
      <c r="B357" s="653"/>
      <c r="C357" s="556" t="str">
        <f>"  If they are booked to Acct 565, they are included in on line "&amp;A147&amp;""</f>
        <v xml:space="preserve">  If they are booked to Acct 565, they are included in on line 64</v>
      </c>
      <c r="D357" s="358"/>
      <c r="E357" s="554"/>
      <c r="F357" s="555"/>
      <c r="G357" s="219"/>
      <c r="H357" s="219"/>
      <c r="I357" s="305"/>
    </row>
    <row r="358" spans="1:12" s="358" customFormat="1">
      <c r="A358" s="359"/>
      <c r="B358" s="653" t="s">
        <v>457</v>
      </c>
      <c r="C358" s="556" t="s">
        <v>458</v>
      </c>
      <c r="D358" s="653"/>
      <c r="E358" s="653"/>
      <c r="F358" s="653"/>
      <c r="G358" s="539"/>
      <c r="H358" s="540"/>
      <c r="I358" s="697"/>
      <c r="L358" s="1604"/>
    </row>
    <row r="359" spans="1:12" s="358" customFormat="1">
      <c r="A359" s="359"/>
      <c r="B359" s="150" t="s">
        <v>459</v>
      </c>
      <c r="C359" s="642" t="s">
        <v>1607</v>
      </c>
      <c r="D359" s="319"/>
      <c r="E359" s="554"/>
      <c r="F359" s="555"/>
      <c r="G359" s="539"/>
      <c r="H359" s="540"/>
      <c r="I359" s="697"/>
      <c r="L359" s="1604"/>
    </row>
    <row r="360" spans="1:12" s="358" customFormat="1">
      <c r="A360" s="359"/>
      <c r="B360" s="653" t="s">
        <v>460</v>
      </c>
      <c r="C360" s="358" t="s">
        <v>461</v>
      </c>
      <c r="E360" s="554"/>
      <c r="F360" s="555"/>
      <c r="G360" s="539"/>
      <c r="H360" s="540"/>
      <c r="I360" s="697"/>
      <c r="L360" s="1604"/>
    </row>
    <row r="361" spans="1:12" s="358" customFormat="1">
      <c r="A361" s="359"/>
      <c r="B361" s="557"/>
      <c r="C361" s="358" t="s">
        <v>462</v>
      </c>
      <c r="E361" s="554"/>
      <c r="F361" s="555"/>
      <c r="G361" s="539"/>
      <c r="H361" s="540"/>
      <c r="I361" s="697"/>
      <c r="L361" s="1604"/>
    </row>
    <row r="362" spans="1:12" s="358" customFormat="1">
      <c r="A362" s="359"/>
      <c r="B362" s="653" t="s">
        <v>463</v>
      </c>
      <c r="C362" s="358" t="s">
        <v>464</v>
      </c>
      <c r="E362" s="554"/>
      <c r="F362" s="555"/>
      <c r="G362" s="539"/>
      <c r="H362" s="540"/>
      <c r="I362" s="697"/>
      <c r="L362" s="1604"/>
    </row>
    <row r="363" spans="1:12" s="358" customFormat="1">
      <c r="A363" s="359"/>
      <c r="B363" s="653" t="s">
        <v>179</v>
      </c>
      <c r="C363" s="358" t="s">
        <v>1137</v>
      </c>
      <c r="E363" s="554"/>
      <c r="F363" s="555"/>
      <c r="G363" s="539"/>
      <c r="H363" s="540"/>
      <c r="I363" s="697"/>
      <c r="L363" s="1604"/>
    </row>
    <row r="364" spans="1:12" s="358" customFormat="1" ht="15.75" customHeight="1">
      <c r="A364" s="359"/>
      <c r="B364" s="653" t="s">
        <v>855</v>
      </c>
      <c r="C364" s="1660" t="s">
        <v>1506</v>
      </c>
      <c r="D364" s="1660"/>
      <c r="E364" s="1660"/>
      <c r="F364" s="1660"/>
      <c r="G364" s="539"/>
      <c r="H364" s="540"/>
      <c r="I364" s="697"/>
      <c r="L364" s="1604"/>
    </row>
    <row r="365" spans="1:12" s="358" customFormat="1" ht="15.75" customHeight="1">
      <c r="A365" s="359"/>
      <c r="B365" s="653"/>
      <c r="C365" s="1660"/>
      <c r="D365" s="1660"/>
      <c r="E365" s="1660"/>
      <c r="F365" s="1660"/>
      <c r="G365" s="539"/>
      <c r="H365" s="540"/>
      <c r="I365" s="697"/>
      <c r="L365" s="1604"/>
    </row>
    <row r="366" spans="1:12" s="358" customFormat="1">
      <c r="A366" s="359"/>
      <c r="B366" s="553" t="s">
        <v>987</v>
      </c>
      <c r="C366" s="1664" t="s">
        <v>1138</v>
      </c>
      <c r="D366" s="1664"/>
      <c r="E366" s="1664"/>
      <c r="F366" s="1664"/>
      <c r="G366" s="539"/>
      <c r="H366" s="540"/>
      <c r="I366" s="697"/>
      <c r="L366" s="1604"/>
    </row>
    <row r="367" spans="1:12" s="358" customFormat="1">
      <c r="A367" s="359"/>
      <c r="B367" s="553"/>
      <c r="C367" s="1664"/>
      <c r="D367" s="1664"/>
      <c r="E367" s="1664"/>
      <c r="F367" s="1664"/>
      <c r="G367" s="539"/>
      <c r="H367" s="540"/>
      <c r="I367" s="697"/>
      <c r="L367" s="1604"/>
    </row>
    <row r="368" spans="1:12" s="358" customFormat="1">
      <c r="A368" s="359"/>
      <c r="B368" s="553"/>
      <c r="C368" s="1664"/>
      <c r="D368" s="1664"/>
      <c r="E368" s="1664"/>
      <c r="F368" s="1664"/>
      <c r="G368" s="539"/>
      <c r="H368" s="540"/>
      <c r="I368" s="697"/>
      <c r="L368" s="1604"/>
    </row>
    <row r="369" spans="1:12" s="358" customFormat="1">
      <c r="A369" s="359"/>
      <c r="B369" s="553"/>
      <c r="C369" s="1664"/>
      <c r="D369" s="1664"/>
      <c r="E369" s="1664"/>
      <c r="F369" s="1664"/>
      <c r="G369" s="539"/>
      <c r="H369" s="540"/>
      <c r="I369" s="697"/>
      <c r="L369" s="1604"/>
    </row>
    <row r="370" spans="1:12" s="358" customFormat="1">
      <c r="A370" s="359"/>
      <c r="B370" s="553"/>
      <c r="C370" s="1664"/>
      <c r="D370" s="1664"/>
      <c r="E370" s="1664"/>
      <c r="F370" s="1664"/>
      <c r="G370" s="539"/>
      <c r="H370" s="540"/>
      <c r="I370" s="697"/>
      <c r="L370" s="1604"/>
    </row>
    <row r="371" spans="1:12" s="358" customFormat="1">
      <c r="A371" s="359"/>
      <c r="B371" s="553"/>
      <c r="C371" s="1664"/>
      <c r="D371" s="1664"/>
      <c r="E371" s="1664"/>
      <c r="F371" s="1664"/>
      <c r="G371" s="539"/>
      <c r="H371" s="540"/>
      <c r="I371" s="697"/>
      <c r="L371" s="1604"/>
    </row>
    <row r="372" spans="1:12" s="358" customFormat="1">
      <c r="A372" s="359"/>
      <c r="B372" s="553"/>
      <c r="C372" s="1664"/>
      <c r="D372" s="1664"/>
      <c r="E372" s="1664"/>
      <c r="F372" s="1664"/>
      <c r="G372" s="539"/>
      <c r="H372" s="540"/>
      <c r="I372" s="697"/>
      <c r="L372" s="1604"/>
    </row>
    <row r="373" spans="1:12" s="358" customFormat="1">
      <c r="A373" s="359"/>
      <c r="B373" s="553"/>
      <c r="C373" s="1664"/>
      <c r="D373" s="1664"/>
      <c r="E373" s="1664"/>
      <c r="F373" s="1664"/>
      <c r="G373" s="539"/>
      <c r="H373" s="540"/>
      <c r="I373" s="697"/>
      <c r="L373" s="1604"/>
    </row>
    <row r="374" spans="1:12" s="358" customFormat="1">
      <c r="A374" s="359"/>
      <c r="B374" s="553"/>
      <c r="C374" s="1664"/>
      <c r="D374" s="1664"/>
      <c r="E374" s="1664"/>
      <c r="F374" s="1664"/>
      <c r="G374" s="539"/>
      <c r="H374" s="540"/>
      <c r="I374" s="697"/>
      <c r="L374" s="1604"/>
    </row>
    <row r="375" spans="1:12" s="358" customFormat="1" ht="15.75" customHeight="1">
      <c r="A375" s="359"/>
      <c r="B375" s="553"/>
      <c r="C375" s="1664"/>
      <c r="D375" s="1664"/>
      <c r="E375" s="1664"/>
      <c r="F375" s="1664"/>
      <c r="G375" s="539"/>
      <c r="H375" s="540"/>
      <c r="I375" s="697"/>
      <c r="L375" s="1604"/>
    </row>
    <row r="376" spans="1:12" s="358" customFormat="1" ht="15.75" customHeight="1">
      <c r="A376" s="359"/>
      <c r="B376" s="553" t="s">
        <v>988</v>
      </c>
      <c r="C376" s="1660" t="s">
        <v>1139</v>
      </c>
      <c r="D376" s="1660"/>
      <c r="E376" s="1660"/>
      <c r="F376" s="1660"/>
      <c r="G376" s="539"/>
      <c r="H376" s="540"/>
      <c r="I376" s="697"/>
      <c r="L376" s="1604"/>
    </row>
    <row r="377" spans="1:12" s="358" customFormat="1">
      <c r="A377" s="359"/>
      <c r="B377" s="553"/>
      <c r="C377" s="1660"/>
      <c r="D377" s="1660"/>
      <c r="E377" s="1660"/>
      <c r="F377" s="1660"/>
      <c r="G377" s="539"/>
      <c r="H377" s="540"/>
      <c r="I377" s="697"/>
      <c r="L377" s="1604"/>
    </row>
    <row r="378" spans="1:12" s="358" customFormat="1">
      <c r="A378" s="359"/>
      <c r="B378" s="553"/>
      <c r="C378" s="1660"/>
      <c r="D378" s="1660"/>
      <c r="E378" s="1660"/>
      <c r="F378" s="1660"/>
      <c r="G378" s="539"/>
      <c r="H378" s="540"/>
      <c r="I378" s="697"/>
      <c r="L378" s="1604"/>
    </row>
    <row r="379" spans="1:12" s="358" customFormat="1">
      <c r="A379" s="359"/>
      <c r="B379" s="553"/>
      <c r="C379" s="1660"/>
      <c r="D379" s="1660"/>
      <c r="E379" s="1660"/>
      <c r="F379" s="1660"/>
      <c r="G379" s="539"/>
      <c r="H379" s="540"/>
      <c r="I379" s="697"/>
      <c r="L379" s="1604"/>
    </row>
    <row r="380" spans="1:12" s="358" customFormat="1" ht="34.5" customHeight="1">
      <c r="A380" s="359"/>
      <c r="B380" s="553" t="s">
        <v>989</v>
      </c>
      <c r="C380" s="1661" t="s">
        <v>1419</v>
      </c>
      <c r="D380" s="1661"/>
      <c r="E380" s="1661"/>
      <c r="F380" s="1661"/>
      <c r="G380" s="539"/>
      <c r="H380" s="540"/>
      <c r="I380" s="697"/>
      <c r="L380" s="1604"/>
    </row>
    <row r="381" spans="1:12" s="358" customFormat="1" ht="33" customHeight="1">
      <c r="A381" s="359"/>
      <c r="B381" s="553" t="s">
        <v>1096</v>
      </c>
      <c r="C381" s="1661" t="s">
        <v>1420</v>
      </c>
      <c r="D381" s="1661"/>
      <c r="E381" s="1661"/>
      <c r="F381" s="1661"/>
      <c r="G381" s="539"/>
      <c r="H381" s="540"/>
      <c r="I381" s="697"/>
      <c r="L381" s="1604"/>
    </row>
    <row r="382" spans="1:12" s="358" customFormat="1" ht="33.75" customHeight="1">
      <c r="A382" s="359"/>
      <c r="B382" s="553" t="s">
        <v>1140</v>
      </c>
      <c r="C382" s="1661" t="s">
        <v>1421</v>
      </c>
      <c r="D382" s="1661"/>
      <c r="E382" s="1661"/>
      <c r="F382" s="1661"/>
      <c r="G382" s="539"/>
      <c r="H382" s="540"/>
      <c r="I382" s="697"/>
      <c r="L382" s="1604"/>
    </row>
    <row r="383" spans="1:12" s="358" customFormat="1" ht="34.5" customHeight="1">
      <c r="A383" s="342"/>
      <c r="B383" s="553" t="s">
        <v>1141</v>
      </c>
      <c r="C383" s="1659" t="s">
        <v>1651</v>
      </c>
      <c r="D383" s="1659"/>
      <c r="E383" s="1659"/>
      <c r="F383" s="1659"/>
      <c r="G383" s="339"/>
      <c r="H383" s="74"/>
      <c r="I383" s="306"/>
      <c r="L383" s="1604"/>
    </row>
    <row r="384" spans="1:12" s="358" customFormat="1">
      <c r="A384" s="220" t="s">
        <v>465</v>
      </c>
      <c r="B384" s="221"/>
      <c r="C384" s="22"/>
      <c r="D384" s="70"/>
      <c r="E384" s="222"/>
      <c r="F384" s="70"/>
      <c r="G384" s="70"/>
      <c r="H384" s="22"/>
      <c r="I384" s="319"/>
      <c r="L384" s="1604"/>
    </row>
    <row r="385" spans="1:12" s="358" customFormat="1">
      <c r="A385" s="342"/>
      <c r="B385" s="341"/>
      <c r="E385" s="653"/>
      <c r="I385" s="319"/>
      <c r="L385" s="1604"/>
    </row>
    <row r="386" spans="1:12" s="358" customFormat="1">
      <c r="A386" s="24"/>
      <c r="B386" s="339"/>
      <c r="C386" s="339"/>
      <c r="D386" s="339"/>
      <c r="E386" s="653"/>
      <c r="H386" s="223"/>
      <c r="I386" s="285"/>
      <c r="L386" s="1604"/>
    </row>
    <row r="387" spans="1:12" s="358" customFormat="1">
      <c r="A387" s="24"/>
      <c r="B387" s="339"/>
      <c r="C387" s="339"/>
      <c r="D387" s="339"/>
      <c r="E387" s="653"/>
      <c r="H387" s="224"/>
      <c r="I387" s="307"/>
      <c r="L387" s="1604"/>
    </row>
    <row r="388" spans="1:12" s="358" customFormat="1">
      <c r="A388" s="24"/>
      <c r="B388" s="339"/>
      <c r="C388" s="339"/>
      <c r="D388" s="339"/>
      <c r="E388" s="653"/>
      <c r="I388" s="319"/>
      <c r="L388" s="1604"/>
    </row>
    <row r="389" spans="1:12" s="358" customFormat="1">
      <c r="A389" s="24"/>
      <c r="B389" s="339"/>
      <c r="C389" s="339"/>
      <c r="D389" s="339"/>
      <c r="E389" s="653"/>
      <c r="I389" s="319"/>
      <c r="L389" s="1604"/>
    </row>
    <row r="390" spans="1:12" s="358" customFormat="1">
      <c r="A390" s="24"/>
      <c r="B390" s="339"/>
      <c r="C390" s="339"/>
      <c r="D390" s="339"/>
      <c r="E390" s="653"/>
      <c r="I390" s="319"/>
      <c r="L390" s="1604"/>
    </row>
    <row r="391" spans="1:12" s="358" customFormat="1">
      <c r="A391" s="24"/>
      <c r="B391" s="339"/>
      <c r="C391" s="339"/>
      <c r="D391" s="339"/>
      <c r="E391" s="653"/>
      <c r="I391" s="319"/>
      <c r="L391" s="1604"/>
    </row>
    <row r="392" spans="1:12" s="358" customFormat="1">
      <c r="A392" s="24"/>
      <c r="B392" s="339"/>
      <c r="C392" s="339"/>
      <c r="D392" s="339"/>
      <c r="E392" s="653"/>
      <c r="I392" s="319"/>
      <c r="L392" s="1604"/>
    </row>
    <row r="393" spans="1:12" s="358" customFormat="1">
      <c r="A393" s="24"/>
      <c r="B393" s="339"/>
      <c r="C393" s="339"/>
      <c r="D393" s="339"/>
      <c r="E393" s="653"/>
      <c r="I393" s="319"/>
      <c r="L393" s="1604"/>
    </row>
    <row r="394" spans="1:12" s="358" customFormat="1">
      <c r="A394" s="24"/>
      <c r="B394" s="339"/>
      <c r="C394" s="339"/>
      <c r="D394" s="339"/>
      <c r="E394" s="653"/>
      <c r="I394" s="319"/>
      <c r="L394" s="1604"/>
    </row>
    <row r="395" spans="1:12" s="358" customFormat="1">
      <c r="A395" s="24"/>
      <c r="B395" s="339"/>
      <c r="C395" s="339"/>
      <c r="D395" s="339"/>
      <c r="E395" s="653"/>
      <c r="I395" s="319"/>
      <c r="L395" s="1604"/>
    </row>
    <row r="396" spans="1:12" s="358" customFormat="1">
      <c r="A396" s="24"/>
      <c r="B396" s="339"/>
      <c r="C396" s="339"/>
      <c r="D396" s="339"/>
      <c r="E396" s="653"/>
      <c r="I396" s="319"/>
      <c r="L396" s="1604"/>
    </row>
    <row r="397" spans="1:12" s="358" customFormat="1">
      <c r="A397" s="24"/>
      <c r="B397" s="339"/>
      <c r="C397" s="339"/>
      <c r="D397" s="339"/>
      <c r="E397" s="653"/>
      <c r="I397" s="319"/>
      <c r="L397" s="1604"/>
    </row>
    <row r="398" spans="1:12" s="358" customFormat="1">
      <c r="A398" s="24"/>
      <c r="B398" s="339"/>
      <c r="C398" s="339"/>
      <c r="D398" s="339"/>
      <c r="E398" s="653"/>
      <c r="I398" s="319"/>
      <c r="L398" s="1604"/>
    </row>
    <row r="399" spans="1:12" s="358" customFormat="1">
      <c r="A399" s="24"/>
      <c r="B399" s="339"/>
      <c r="C399" s="339"/>
      <c r="D399" s="339"/>
      <c r="E399" s="653"/>
      <c r="I399" s="319"/>
      <c r="L399" s="1604"/>
    </row>
    <row r="400" spans="1:12" s="358" customFormat="1">
      <c r="A400" s="24"/>
      <c r="B400" s="339"/>
      <c r="C400" s="339"/>
      <c r="D400" s="339"/>
      <c r="E400" s="653"/>
      <c r="I400" s="319"/>
      <c r="L400" s="1604"/>
    </row>
    <row r="401" spans="1:12" s="358" customFormat="1">
      <c r="A401" s="24"/>
      <c r="B401" s="339"/>
      <c r="C401" s="339"/>
      <c r="D401" s="339"/>
      <c r="E401" s="653"/>
      <c r="I401" s="319"/>
      <c r="L401" s="1604"/>
    </row>
    <row r="402" spans="1:12" s="358" customFormat="1">
      <c r="A402" s="24"/>
      <c r="B402" s="339"/>
      <c r="C402" s="339"/>
      <c r="D402" s="339"/>
      <c r="E402" s="653"/>
      <c r="I402" s="319"/>
      <c r="L402" s="1604"/>
    </row>
    <row r="403" spans="1:12" s="358" customFormat="1">
      <c r="A403" s="24"/>
      <c r="B403" s="339"/>
      <c r="C403" s="339"/>
      <c r="D403" s="339"/>
      <c r="E403" s="653"/>
      <c r="I403" s="319"/>
      <c r="L403" s="1604"/>
    </row>
    <row r="404" spans="1:12" s="358" customFormat="1">
      <c r="A404" s="24"/>
      <c r="B404" s="339"/>
      <c r="C404" s="339"/>
      <c r="D404" s="339"/>
      <c r="E404" s="653"/>
      <c r="I404" s="319"/>
      <c r="L404" s="1604"/>
    </row>
    <row r="405" spans="1:12" s="358" customFormat="1">
      <c r="A405" s="24"/>
      <c r="B405" s="339"/>
      <c r="C405" s="339"/>
      <c r="D405" s="339"/>
      <c r="E405" s="653"/>
      <c r="I405" s="319"/>
      <c r="L405" s="1604"/>
    </row>
    <row r="406" spans="1:12" s="358" customFormat="1">
      <c r="A406" s="24"/>
      <c r="B406" s="339"/>
      <c r="C406" s="339"/>
      <c r="D406" s="339"/>
      <c r="E406" s="653"/>
      <c r="I406" s="319"/>
      <c r="L406" s="1604"/>
    </row>
    <row r="407" spans="1:12" s="358" customFormat="1">
      <c r="A407" s="24"/>
      <c r="B407" s="339"/>
      <c r="C407" s="339"/>
      <c r="D407" s="339"/>
      <c r="E407" s="653"/>
      <c r="I407" s="319"/>
      <c r="L407" s="1604"/>
    </row>
    <row r="408" spans="1:12" s="358" customFormat="1">
      <c r="A408" s="24"/>
      <c r="B408" s="339"/>
      <c r="C408" s="339"/>
      <c r="D408" s="339"/>
      <c r="E408" s="653"/>
      <c r="I408" s="319"/>
      <c r="L408" s="1604"/>
    </row>
    <row r="409" spans="1:12" s="358" customFormat="1">
      <c r="A409" s="24"/>
      <c r="B409" s="339"/>
      <c r="C409" s="339"/>
      <c r="D409" s="339"/>
      <c r="E409" s="653"/>
      <c r="I409" s="319"/>
      <c r="L409" s="1604"/>
    </row>
    <row r="410" spans="1:12" s="358" customFormat="1">
      <c r="A410" s="24"/>
      <c r="B410" s="339"/>
      <c r="C410" s="339"/>
      <c r="D410" s="339"/>
      <c r="E410" s="653"/>
      <c r="I410" s="319"/>
      <c r="L410" s="1604"/>
    </row>
    <row r="411" spans="1:12" s="358" customFormat="1">
      <c r="A411" s="24"/>
      <c r="B411" s="339"/>
      <c r="C411" s="339"/>
      <c r="D411" s="339"/>
      <c r="E411" s="653"/>
      <c r="I411" s="319"/>
      <c r="L411" s="1604"/>
    </row>
    <row r="412" spans="1:12" s="358" customFormat="1">
      <c r="A412" s="24"/>
      <c r="B412" s="339"/>
      <c r="C412" s="339"/>
      <c r="D412" s="339"/>
      <c r="E412" s="653"/>
      <c r="I412" s="319"/>
      <c r="L412" s="1604"/>
    </row>
    <row r="413" spans="1:12" s="358" customFormat="1">
      <c r="A413" s="24"/>
      <c r="B413" s="339"/>
      <c r="C413" s="339"/>
      <c r="D413" s="339"/>
      <c r="E413" s="653"/>
      <c r="I413" s="319"/>
      <c r="L413" s="1604"/>
    </row>
    <row r="414" spans="1:12" s="358" customFormat="1">
      <c r="A414" s="24"/>
      <c r="B414" s="339"/>
      <c r="C414" s="339"/>
      <c r="D414" s="339"/>
      <c r="E414" s="653"/>
      <c r="I414" s="319"/>
      <c r="L414" s="1604"/>
    </row>
    <row r="415" spans="1:12" s="358" customFormat="1">
      <c r="A415" s="24"/>
      <c r="B415" s="339"/>
      <c r="C415" s="339"/>
      <c r="D415" s="339"/>
      <c r="E415" s="653"/>
      <c r="I415" s="319"/>
      <c r="L415" s="1604"/>
    </row>
    <row r="416" spans="1:12" s="358" customFormat="1">
      <c r="A416" s="24"/>
      <c r="B416" s="339"/>
      <c r="C416" s="339"/>
      <c r="D416" s="339"/>
      <c r="E416" s="653"/>
      <c r="I416" s="319"/>
      <c r="L416" s="1604"/>
    </row>
    <row r="417" spans="1:12" s="358" customFormat="1">
      <c r="A417" s="24"/>
      <c r="B417" s="339"/>
      <c r="C417" s="339"/>
      <c r="D417" s="339"/>
      <c r="E417" s="653"/>
      <c r="I417" s="319"/>
      <c r="L417" s="1604"/>
    </row>
    <row r="418" spans="1:12" s="358" customFormat="1">
      <c r="A418" s="24"/>
      <c r="B418" s="339"/>
      <c r="C418" s="339"/>
      <c r="D418" s="339"/>
      <c r="E418" s="653"/>
      <c r="I418" s="319"/>
      <c r="L418" s="1604"/>
    </row>
  </sheetData>
  <customSheetViews>
    <customSheetView guid="{E6D9E970-926F-4F3B-8D36-41EB74ECFD6A}" scale="75" fitToPage="1" topLeftCell="A157">
      <selection activeCell="F165" sqref="F165"/>
      <rowBreaks count="3" manualBreakCount="3">
        <brk id="121" max="7" man="1"/>
        <brk id="234" max="7" man="1"/>
        <brk id="312" max="7" man="1"/>
      </rowBreaks>
      <pageMargins left="0.5" right="0.5" top="0.75" bottom="0.5" header="0.5" footer="0.5"/>
      <pageSetup scale="10" fitToHeight="3" orientation="portrait" r:id="rId1"/>
    </customSheetView>
  </customSheetViews>
  <mergeCells count="9">
    <mergeCell ref="C383:F383"/>
    <mergeCell ref="C347:F348"/>
    <mergeCell ref="C380:F380"/>
    <mergeCell ref="C382:F382"/>
    <mergeCell ref="C381:F381"/>
    <mergeCell ref="C349:F349"/>
    <mergeCell ref="C364:F365"/>
    <mergeCell ref="C366:F375"/>
    <mergeCell ref="C376:F379"/>
  </mergeCells>
  <pageMargins left="0.5" right="0.5" top="0.5" bottom="0.5" header="0.5" footer="0.5"/>
  <pageSetup scale="35" fitToHeight="3" orientation="portrait" r:id="rId2"/>
  <rowBreaks count="3" manualBreakCount="3">
    <brk id="128" max="7" man="1"/>
    <brk id="248" max="7" man="1"/>
    <brk id="333" max="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0AC59-FCEB-40DE-AA85-B7961D427C66}">
  <dimension ref="A1:S81"/>
  <sheetViews>
    <sheetView showWhiteSpace="0" view="pageBreakPreview" zoomScale="60" zoomScaleNormal="100" workbookViewId="0">
      <selection activeCell="A37" sqref="A1:XFD1048576"/>
    </sheetView>
  </sheetViews>
  <sheetFormatPr defaultColWidth="9.1796875" defaultRowHeight="15.5"/>
  <cols>
    <col min="1" max="1" width="3.81640625" style="639" bestFit="1" customWidth="1"/>
    <col min="2" max="2" width="2.54296875" style="640" bestFit="1" customWidth="1"/>
    <col min="3" max="3" width="51" style="640" bestFit="1" customWidth="1"/>
    <col min="4" max="4" width="1.81640625" style="639" customWidth="1"/>
    <col min="5" max="5" width="13.7265625" style="641" customWidth="1"/>
    <col min="6" max="6" width="2.26953125" style="639" bestFit="1" customWidth="1"/>
    <col min="7" max="7" width="13.7265625" style="641" customWidth="1"/>
    <col min="8" max="8" width="1.453125" style="640" customWidth="1"/>
    <col min="9" max="9" width="13.7265625" style="641" customWidth="1"/>
    <col min="10" max="10" width="1.453125" style="640" customWidth="1"/>
    <col min="11" max="11" width="13.7265625" style="641" customWidth="1"/>
    <col min="12" max="12" width="1.453125" style="640" customWidth="1"/>
    <col min="13" max="13" width="13.7265625" style="641" customWidth="1"/>
    <col min="14" max="16384" width="9.1796875" style="640"/>
  </cols>
  <sheetData>
    <row r="1" spans="1:14">
      <c r="E1" s="1711" t="s">
        <v>1400</v>
      </c>
      <c r="F1" s="1711"/>
      <c r="G1" s="1711"/>
      <c r="H1" s="1711"/>
      <c r="I1" s="1711"/>
      <c r="J1" s="1711"/>
      <c r="K1" s="1711"/>
    </row>
    <row r="2" spans="1:14">
      <c r="E2" s="1711" t="s">
        <v>1604</v>
      </c>
      <c r="F2" s="1712"/>
      <c r="G2" s="1712"/>
      <c r="H2" s="1712"/>
      <c r="I2" s="1712"/>
      <c r="J2" s="1712"/>
      <c r="K2" s="1712"/>
    </row>
    <row r="3" spans="1:14">
      <c r="E3" s="1711"/>
      <c r="F3" s="1712"/>
      <c r="G3" s="1712"/>
      <c r="H3" s="1712"/>
      <c r="I3" s="1712"/>
      <c r="J3" s="1712"/>
      <c r="K3" s="1712"/>
    </row>
    <row r="4" spans="1:14" s="771" customFormat="1" ht="12.5">
      <c r="A4" s="770"/>
      <c r="D4" s="770"/>
      <c r="E4" s="772"/>
      <c r="F4" s="770"/>
      <c r="G4" s="772"/>
      <c r="I4" s="772"/>
      <c r="K4" s="772"/>
      <c r="M4" s="772"/>
    </row>
    <row r="5" spans="1:14" s="771" customFormat="1" ht="12.5">
      <c r="A5" s="770"/>
      <c r="D5" s="770"/>
      <c r="E5" s="772"/>
      <c r="F5" s="770"/>
      <c r="G5" s="772"/>
      <c r="I5" s="772"/>
      <c r="K5" s="772"/>
      <c r="M5" s="772"/>
    </row>
    <row r="6" spans="1:14" s="771" customFormat="1" ht="12.5">
      <c r="A6" s="770"/>
      <c r="D6" s="770"/>
      <c r="E6" s="772"/>
      <c r="F6" s="770"/>
      <c r="G6" s="772"/>
      <c r="I6" s="772"/>
      <c r="K6" s="772"/>
      <c r="M6" s="772"/>
      <c r="N6" s="1448"/>
    </row>
    <row r="7" spans="1:14" s="774" customFormat="1" ht="26">
      <c r="A7" s="773" t="s">
        <v>1553</v>
      </c>
      <c r="C7" s="773" t="s">
        <v>1554</v>
      </c>
      <c r="E7" s="775" t="s">
        <v>1555</v>
      </c>
      <c r="G7" s="775" t="s">
        <v>1556</v>
      </c>
      <c r="I7" s="775" t="s">
        <v>1557</v>
      </c>
      <c r="K7" s="775" t="s">
        <v>1558</v>
      </c>
      <c r="M7" s="775" t="s">
        <v>1559</v>
      </c>
      <c r="N7" s="1449"/>
    </row>
    <row r="8" spans="1:14" s="774" customFormat="1" ht="13">
      <c r="A8" s="770">
        <v>1</v>
      </c>
      <c r="C8" s="776" t="s">
        <v>1560</v>
      </c>
      <c r="E8" s="777"/>
      <c r="G8" s="777"/>
      <c r="I8" s="777"/>
      <c r="K8" s="777"/>
      <c r="M8" s="777"/>
      <c r="N8" s="1449"/>
    </row>
    <row r="9" spans="1:14" s="774" customFormat="1" ht="13">
      <c r="A9" s="770" t="str">
        <f>IF(ISBLANK(C9)=TRUE,"",MAX($A$8:A8)+1)</f>
        <v/>
      </c>
      <c r="E9" s="777"/>
      <c r="G9" s="777"/>
      <c r="I9" s="777"/>
      <c r="K9" s="777"/>
      <c r="M9" s="777"/>
      <c r="N9" s="1449"/>
    </row>
    <row r="10" spans="1:14" s="771" customFormat="1" ht="12.5">
      <c r="A10" s="770">
        <f>IF(ISBLANK(C10)=TRUE,"",MAX($A$8:A9)+1)</f>
        <v>2</v>
      </c>
      <c r="C10" s="778" t="s">
        <v>1561</v>
      </c>
      <c r="D10" s="770"/>
      <c r="E10" s="422">
        <v>0</v>
      </c>
      <c r="F10" s="770"/>
      <c r="G10" s="413"/>
      <c r="H10" s="772">
        <v>1000</v>
      </c>
      <c r="I10" s="797">
        <v>0</v>
      </c>
      <c r="J10" s="772">
        <v>1000</v>
      </c>
      <c r="K10" s="797">
        <v>0</v>
      </c>
      <c r="L10" s="772">
        <v>1000</v>
      </c>
      <c r="M10" s="797">
        <v>0</v>
      </c>
      <c r="N10" s="1448"/>
    </row>
    <row r="11" spans="1:14" s="771" customFormat="1" ht="12.5">
      <c r="A11" s="770">
        <f>IF(ISBLANK(C11)=TRUE,"",MAX($A$8:A10)+1)</f>
        <v>3</v>
      </c>
      <c r="C11" s="778" t="s">
        <v>1562</v>
      </c>
      <c r="D11" s="779" t="s">
        <v>1563</v>
      </c>
      <c r="E11" s="422">
        <v>0</v>
      </c>
      <c r="F11" s="770"/>
      <c r="G11" s="413">
        <v>0</v>
      </c>
      <c r="H11" s="772"/>
      <c r="I11" s="797">
        <v>0</v>
      </c>
      <c r="J11" s="772"/>
      <c r="K11" s="797">
        <v>0</v>
      </c>
      <c r="L11" s="772"/>
      <c r="M11" s="797">
        <v>0</v>
      </c>
      <c r="N11" s="1448"/>
    </row>
    <row r="12" spans="1:14" s="771" customFormat="1" ht="12.5">
      <c r="A12" s="770">
        <f>IF(ISBLANK(C12)=TRUE,"",MAX($A$8:A11)+1)</f>
        <v>4</v>
      </c>
      <c r="C12" s="780" t="s">
        <v>1564</v>
      </c>
      <c r="D12" s="770"/>
      <c r="E12" s="781">
        <f>E10+E11</f>
        <v>0</v>
      </c>
      <c r="F12" s="770"/>
      <c r="G12" s="781">
        <f>G10+G11</f>
        <v>0</v>
      </c>
      <c r="H12" s="781">
        <f t="shared" ref="H12:M12" si="0">H10+H11</f>
        <v>1000</v>
      </c>
      <c r="I12" s="781">
        <f t="shared" si="0"/>
        <v>0</v>
      </c>
      <c r="J12" s="781">
        <f t="shared" si="0"/>
        <v>1000</v>
      </c>
      <c r="K12" s="781">
        <f t="shared" si="0"/>
        <v>0</v>
      </c>
      <c r="L12" s="781">
        <f t="shared" si="0"/>
        <v>1000</v>
      </c>
      <c r="M12" s="781">
        <f t="shared" si="0"/>
        <v>0</v>
      </c>
      <c r="N12" s="1448"/>
    </row>
    <row r="13" spans="1:14" s="771" customFormat="1" ht="12.5">
      <c r="A13" s="770">
        <f>IF(ISBLANK(C13)=TRUE,"",MAX($A$8:A12)+1)</f>
        <v>5</v>
      </c>
      <c r="C13" s="778" t="s">
        <v>1565</v>
      </c>
      <c r="D13" s="770" t="s">
        <v>1566</v>
      </c>
      <c r="E13" s="782">
        <f>FA</f>
        <v>1</v>
      </c>
      <c r="F13" s="770"/>
      <c r="G13" s="782">
        <f>FA</f>
        <v>1</v>
      </c>
      <c r="H13" s="770"/>
      <c r="I13" s="782">
        <f>FA</f>
        <v>1</v>
      </c>
      <c r="J13" s="770"/>
      <c r="K13" s="782">
        <f>FA</f>
        <v>1</v>
      </c>
      <c r="L13" s="770"/>
      <c r="M13" s="782">
        <f>FA</f>
        <v>1</v>
      </c>
      <c r="N13" s="1448"/>
    </row>
    <row r="14" spans="1:14" s="771" customFormat="1" ht="12.5">
      <c r="A14" s="770">
        <f>IF(ISBLANK(C14)=TRUE,"",MAX($A$8:A13)+1)</f>
        <v>6</v>
      </c>
      <c r="C14" s="780" t="s">
        <v>1567</v>
      </c>
      <c r="D14" s="770"/>
      <c r="E14" s="781">
        <f>E12*E13</f>
        <v>0</v>
      </c>
      <c r="F14" s="770"/>
      <c r="G14" s="781">
        <f t="shared" ref="G14" si="1">G12*G13</f>
        <v>0</v>
      </c>
      <c r="H14" s="770"/>
      <c r="I14" s="781">
        <f t="shared" ref="I14" si="2">I12*I13</f>
        <v>0</v>
      </c>
      <c r="J14" s="770"/>
      <c r="K14" s="781">
        <f t="shared" ref="K14" si="3">K12*K13</f>
        <v>0</v>
      </c>
      <c r="L14" s="770"/>
      <c r="M14" s="781">
        <f t="shared" ref="M14" si="4">M12*M13</f>
        <v>0</v>
      </c>
      <c r="N14" s="1448"/>
    </row>
    <row r="15" spans="1:14" s="771" customFormat="1" ht="12.5">
      <c r="A15" s="770" t="str">
        <f>IF(ISBLANK(C15)=TRUE,"",MAX($A$8:A14)+1)</f>
        <v/>
      </c>
      <c r="D15" s="770"/>
      <c r="E15" s="772"/>
      <c r="F15" s="770"/>
      <c r="G15" s="772"/>
      <c r="H15" s="772"/>
      <c r="I15" s="772"/>
      <c r="J15" s="772"/>
      <c r="K15" s="772"/>
      <c r="L15" s="772"/>
      <c r="M15" s="772"/>
      <c r="N15" s="1448"/>
    </row>
    <row r="16" spans="1:14" s="771" customFormat="1" ht="12.5">
      <c r="A16" s="770">
        <f>IF(ISBLANK(C16)=TRUE,"",MAX($A$8:A15)+1)</f>
        <v>7</v>
      </c>
      <c r="C16" s="778" t="s">
        <v>1568</v>
      </c>
      <c r="D16" s="770"/>
      <c r="E16" s="797">
        <v>0</v>
      </c>
      <c r="F16" s="770"/>
      <c r="G16" s="797">
        <v>0</v>
      </c>
      <c r="H16" s="772">
        <v>1000</v>
      </c>
      <c r="I16" s="797">
        <v>0</v>
      </c>
      <c r="J16" s="772">
        <v>1000</v>
      </c>
      <c r="K16" s="797">
        <v>0</v>
      </c>
      <c r="L16" s="772">
        <v>1000</v>
      </c>
      <c r="M16" s="797">
        <v>0</v>
      </c>
      <c r="N16" s="1448"/>
    </row>
    <row r="17" spans="1:14" s="771" customFormat="1" ht="12.5">
      <c r="A17" s="770">
        <f>IF(ISBLANK(C17)=TRUE,"",MAX($A$8:A16)+1)</f>
        <v>8</v>
      </c>
      <c r="C17" s="778" t="s">
        <v>1569</v>
      </c>
      <c r="D17" s="779" t="s">
        <v>1563</v>
      </c>
      <c r="E17" s="797">
        <v>0</v>
      </c>
      <c r="F17" s="770"/>
      <c r="G17" s="797">
        <v>0</v>
      </c>
      <c r="H17" s="772"/>
      <c r="I17" s="797">
        <v>0</v>
      </c>
      <c r="J17" s="772"/>
      <c r="K17" s="797">
        <v>0</v>
      </c>
      <c r="L17" s="772"/>
      <c r="M17" s="797">
        <v>0</v>
      </c>
      <c r="N17" s="1448"/>
    </row>
    <row r="18" spans="1:14" s="771" customFormat="1" ht="12.5">
      <c r="A18" s="770">
        <f>IF(ISBLANK(C18)=TRUE,"",MAX($A$8:A17)+1)</f>
        <v>9</v>
      </c>
      <c r="C18" s="780" t="s">
        <v>1570</v>
      </c>
      <c r="D18" s="770"/>
      <c r="E18" s="781">
        <f>E16+E17</f>
        <v>0</v>
      </c>
      <c r="F18" s="770"/>
      <c r="G18" s="781">
        <f>G16+G17</f>
        <v>0</v>
      </c>
      <c r="H18" s="781">
        <f t="shared" ref="H18:M18" si="5">H16+H17</f>
        <v>1000</v>
      </c>
      <c r="I18" s="781">
        <f t="shared" si="5"/>
        <v>0</v>
      </c>
      <c r="J18" s="781">
        <f t="shared" si="5"/>
        <v>1000</v>
      </c>
      <c r="K18" s="781">
        <f t="shared" si="5"/>
        <v>0</v>
      </c>
      <c r="L18" s="781">
        <f t="shared" si="5"/>
        <v>1000</v>
      </c>
      <c r="M18" s="781">
        <f t="shared" si="5"/>
        <v>0</v>
      </c>
      <c r="N18" s="1448"/>
    </row>
    <row r="19" spans="1:14" s="771" customFormat="1" ht="12.5">
      <c r="A19" s="770">
        <f>IF(ISBLANK(C19)=TRUE,"",MAX($A$8:A18)+1)</f>
        <v>10</v>
      </c>
      <c r="C19" s="778" t="s">
        <v>1571</v>
      </c>
      <c r="D19" s="770" t="s">
        <v>1566</v>
      </c>
      <c r="E19" s="782">
        <f>WS</f>
        <v>0.13446617068235894</v>
      </c>
      <c r="F19" s="770"/>
      <c r="G19" s="782">
        <f>WS</f>
        <v>0.13446617068235894</v>
      </c>
      <c r="H19" s="770"/>
      <c r="I19" s="782">
        <f>WS</f>
        <v>0.13446617068235894</v>
      </c>
      <c r="J19" s="770"/>
      <c r="K19" s="782">
        <f>WS</f>
        <v>0.13446617068235894</v>
      </c>
      <c r="L19" s="770"/>
      <c r="M19" s="782">
        <f>WS</f>
        <v>0.13446617068235894</v>
      </c>
      <c r="N19" s="1448"/>
    </row>
    <row r="20" spans="1:14" s="771" customFormat="1" ht="12.5">
      <c r="A20" s="770">
        <f>IF(ISBLANK(C20)=TRUE,"",MAX($A$8:A19)+1)</f>
        <v>11</v>
      </c>
      <c r="C20" s="780" t="s">
        <v>1572</v>
      </c>
      <c r="D20" s="770"/>
      <c r="E20" s="781">
        <f>E18*E19</f>
        <v>0</v>
      </c>
      <c r="F20" s="770"/>
      <c r="G20" s="781">
        <f t="shared" ref="G20" si="6">G18*G19</f>
        <v>0</v>
      </c>
      <c r="H20" s="770"/>
      <c r="I20" s="781">
        <f t="shared" ref="I20" si="7">I18*I19</f>
        <v>0</v>
      </c>
      <c r="J20" s="770"/>
      <c r="K20" s="781">
        <f t="shared" ref="K20" si="8">K18*K19</f>
        <v>0</v>
      </c>
      <c r="L20" s="770"/>
      <c r="M20" s="781">
        <f t="shared" ref="M20" si="9">M18*M19</f>
        <v>0</v>
      </c>
      <c r="N20" s="1448"/>
    </row>
    <row r="21" spans="1:14" s="771" customFormat="1" ht="12.5">
      <c r="A21" s="770" t="str">
        <f>IF(ISBLANK(C21)=TRUE,"",MAX($A$8:A20)+1)</f>
        <v/>
      </c>
      <c r="D21" s="770"/>
      <c r="E21" s="772"/>
      <c r="F21" s="770"/>
      <c r="G21" s="772"/>
      <c r="H21" s="772"/>
      <c r="I21" s="772"/>
      <c r="J21" s="772"/>
      <c r="K21" s="772"/>
      <c r="L21" s="772"/>
      <c r="M21" s="772"/>
      <c r="N21" s="1448"/>
    </row>
    <row r="22" spans="1:14" s="771" customFormat="1" ht="12.5">
      <c r="A22" s="770">
        <f>IF(ISBLANK(C22)=TRUE,"",MAX($A$8:A21)+1)</f>
        <v>12</v>
      </c>
      <c r="C22" s="778" t="s">
        <v>971</v>
      </c>
      <c r="D22" s="770"/>
      <c r="E22" s="797">
        <v>0</v>
      </c>
      <c r="F22" s="770"/>
      <c r="G22" s="797">
        <v>0</v>
      </c>
      <c r="H22" s="772">
        <v>1000</v>
      </c>
      <c r="I22" s="797">
        <v>0</v>
      </c>
      <c r="J22" s="772">
        <v>1000</v>
      </c>
      <c r="K22" s="797">
        <v>0</v>
      </c>
      <c r="L22" s="772">
        <v>1000</v>
      </c>
      <c r="M22" s="797">
        <v>0</v>
      </c>
      <c r="N22" s="1448"/>
    </row>
    <row r="23" spans="1:14" s="771" customFormat="1" ht="12.5">
      <c r="A23" s="770">
        <f>IF(ISBLANK(C23)=TRUE,"",MAX($A$8:A22)+1)</f>
        <v>13</v>
      </c>
      <c r="C23" s="778" t="s">
        <v>1573</v>
      </c>
      <c r="D23" s="779" t="s">
        <v>1563</v>
      </c>
      <c r="E23" s="797">
        <v>0</v>
      </c>
      <c r="F23" s="770"/>
      <c r="G23" s="797">
        <v>0</v>
      </c>
      <c r="H23" s="772"/>
      <c r="I23" s="797">
        <v>0</v>
      </c>
      <c r="J23" s="772"/>
      <c r="K23" s="797">
        <v>0</v>
      </c>
      <c r="L23" s="772"/>
      <c r="M23" s="797">
        <v>0</v>
      </c>
      <c r="N23" s="1448"/>
    </row>
    <row r="24" spans="1:14" s="771" customFormat="1" ht="12.5">
      <c r="A24" s="770">
        <f>IF(ISBLANK(C24)=TRUE,"",MAX($A$8:A23)+1)</f>
        <v>14</v>
      </c>
      <c r="C24" s="780" t="s">
        <v>1574</v>
      </c>
      <c r="D24" s="770"/>
      <c r="E24" s="781">
        <f>E22+E23</f>
        <v>0</v>
      </c>
      <c r="F24" s="770"/>
      <c r="G24" s="781">
        <f t="shared" ref="G24" si="10">G22+G23</f>
        <v>0</v>
      </c>
      <c r="H24" s="770"/>
      <c r="I24" s="781">
        <f t="shared" ref="I24" si="11">I22+I23</f>
        <v>0</v>
      </c>
      <c r="J24" s="770"/>
      <c r="K24" s="781">
        <f t="shared" ref="K24" si="12">K22+K23</f>
        <v>0</v>
      </c>
      <c r="L24" s="770"/>
      <c r="M24" s="781">
        <f t="shared" ref="M24" si="13">M22+M23</f>
        <v>0</v>
      </c>
      <c r="N24" s="1448"/>
    </row>
    <row r="25" spans="1:14" s="771" customFormat="1" ht="12.5">
      <c r="A25" s="770">
        <f>IF(ISBLANK(C25)=TRUE,"",MAX($A$8:A24)+1)</f>
        <v>15</v>
      </c>
      <c r="C25" s="778" t="s">
        <v>218</v>
      </c>
      <c r="D25" s="770" t="s">
        <v>1566</v>
      </c>
      <c r="E25" s="782" cm="1">
        <f t="array" ref="E25">GP</f>
        <v>0.37831299502385302</v>
      </c>
      <c r="F25" s="770"/>
      <c r="G25" s="782" cm="1">
        <f t="array" ref="G25">GP</f>
        <v>0.37831299502385302</v>
      </c>
      <c r="H25" s="770"/>
      <c r="I25" s="782" cm="1">
        <f t="array" ref="I25">GP</f>
        <v>0.37831299502385302</v>
      </c>
      <c r="J25" s="770"/>
      <c r="K25" s="782" cm="1">
        <f t="array" ref="K25">GP</f>
        <v>0.37831299502385302</v>
      </c>
      <c r="L25" s="770"/>
      <c r="M25" s="782" cm="1">
        <f t="array" ref="M25">GP</f>
        <v>0.37831299502385302</v>
      </c>
      <c r="N25" s="1448"/>
    </row>
    <row r="26" spans="1:14" s="771" customFormat="1" ht="12.5">
      <c r="A26" s="770">
        <f>IF(ISBLANK(C26)=TRUE,"",MAX($A$8:A25)+1)</f>
        <v>16</v>
      </c>
      <c r="C26" s="780" t="s">
        <v>1575</v>
      </c>
      <c r="D26" s="770"/>
      <c r="E26" s="781">
        <f>E24*E25</f>
        <v>0</v>
      </c>
      <c r="F26" s="770"/>
      <c r="G26" s="781">
        <f t="shared" ref="G26" si="14">G24*G25</f>
        <v>0</v>
      </c>
      <c r="H26" s="770"/>
      <c r="I26" s="781">
        <f t="shared" ref="I26" si="15">I24*I25</f>
        <v>0</v>
      </c>
      <c r="J26" s="770"/>
      <c r="K26" s="781">
        <f t="shared" ref="K26" si="16">K24*K25</f>
        <v>0</v>
      </c>
      <c r="L26" s="770"/>
      <c r="M26" s="781">
        <f t="shared" ref="M26" si="17">M24*M25</f>
        <v>0</v>
      </c>
      <c r="N26" s="1448"/>
    </row>
    <row r="27" spans="1:14" s="771" customFormat="1" ht="12.5">
      <c r="A27" s="770" t="str">
        <f>IF(ISBLANK(C27)=TRUE,"",MAX($A$8:A26)+1)</f>
        <v/>
      </c>
      <c r="D27" s="770"/>
      <c r="E27" s="783"/>
      <c r="F27" s="770"/>
      <c r="G27" s="783"/>
      <c r="H27" s="783"/>
      <c r="I27" s="783"/>
      <c r="J27" s="783"/>
      <c r="K27" s="783"/>
      <c r="L27" s="783"/>
      <c r="M27" s="783"/>
      <c r="N27" s="1448"/>
    </row>
    <row r="28" spans="1:14" s="771" customFormat="1" ht="12.5">
      <c r="A28" s="770">
        <f>IF(ISBLANK(C28)=TRUE,"",MAX($A$8:A27)+1)</f>
        <v>17</v>
      </c>
      <c r="C28" s="771" t="str">
        <f>"Customer Incremental Expenses (Ln "&amp;A14&amp;" + Ln "&amp;A20&amp;" + Ln "&amp;A26&amp;")"</f>
        <v>Customer Incremental Expenses (Ln 6 + Ln 11 + Ln 16)</v>
      </c>
      <c r="D28" s="770"/>
      <c r="E28" s="783">
        <f>E14+E20+E26</f>
        <v>0</v>
      </c>
      <c r="F28" s="770"/>
      <c r="G28" s="783">
        <f t="shared" ref="G28:M28" si="18">G14+G20+G26</f>
        <v>0</v>
      </c>
      <c r="H28" s="783">
        <f t="shared" si="18"/>
        <v>0</v>
      </c>
      <c r="I28" s="783">
        <f t="shared" si="18"/>
        <v>0</v>
      </c>
      <c r="J28" s="783">
        <f t="shared" si="18"/>
        <v>0</v>
      </c>
      <c r="K28" s="783">
        <f t="shared" si="18"/>
        <v>0</v>
      </c>
      <c r="L28" s="783">
        <f t="shared" si="18"/>
        <v>0</v>
      </c>
      <c r="M28" s="783">
        <f t="shared" si="18"/>
        <v>0</v>
      </c>
      <c r="N28" s="1448"/>
    </row>
    <row r="29" spans="1:14" s="771" customFormat="1" ht="12.5">
      <c r="A29" s="770" t="str">
        <f>IF(ISBLANK(C29)=TRUE,"",MAX($A$8:A28)+1)</f>
        <v/>
      </c>
      <c r="D29" s="770"/>
      <c r="E29" s="772"/>
      <c r="F29" s="770"/>
      <c r="G29" s="772"/>
      <c r="I29" s="772"/>
      <c r="K29" s="772"/>
      <c r="M29" s="772"/>
      <c r="N29" s="1448"/>
    </row>
    <row r="30" spans="1:14" s="771" customFormat="1" ht="12.5">
      <c r="A30" s="770">
        <f>IF(ISBLANK(C30)=TRUE,"",MAX($A$8:A29)+1)</f>
        <v>18</v>
      </c>
      <c r="C30" s="771" t="s">
        <v>1576</v>
      </c>
      <c r="D30" s="770"/>
      <c r="E30" s="797">
        <v>1419391.35</v>
      </c>
      <c r="F30" s="770"/>
      <c r="G30" s="797">
        <v>0</v>
      </c>
      <c r="H30" s="772">
        <v>1000</v>
      </c>
      <c r="I30" s="797">
        <v>0</v>
      </c>
      <c r="J30" s="772">
        <v>1000</v>
      </c>
      <c r="K30" s="797">
        <v>0</v>
      </c>
      <c r="L30" s="772">
        <v>1000</v>
      </c>
      <c r="M30" s="797">
        <v>0</v>
      </c>
    </row>
    <row r="31" spans="1:14" s="771" customFormat="1" ht="12.5">
      <c r="A31" s="770">
        <f>IF(ISBLANK(C31)=TRUE,"",MAX($A$8:A30)+1)</f>
        <v>19</v>
      </c>
      <c r="C31" s="778" t="s">
        <v>1577</v>
      </c>
      <c r="D31" s="770"/>
      <c r="E31" s="797">
        <v>0</v>
      </c>
      <c r="F31" s="770"/>
      <c r="G31" s="797">
        <v>0</v>
      </c>
      <c r="H31" s="772"/>
      <c r="I31" s="797">
        <v>0</v>
      </c>
      <c r="J31" s="772"/>
      <c r="K31" s="797">
        <v>0</v>
      </c>
      <c r="L31" s="772"/>
      <c r="M31" s="797">
        <v>0</v>
      </c>
    </row>
    <row r="32" spans="1:14" s="771" customFormat="1" ht="12.5">
      <c r="A32" s="770">
        <f>IF(ISBLANK(C32)=TRUE,"",MAX($A$8:A31)+1)</f>
        <v>20</v>
      </c>
      <c r="C32" s="778" t="str">
        <f>"Total Recovered Expenses (Ln "&amp;A12&amp;" + Ln "&amp;A18&amp;" + Ln "&amp;A24&amp;")"</f>
        <v>Total Recovered Expenses (Ln 4 + Ln 9 + Ln 14)</v>
      </c>
      <c r="D32" s="770" t="s">
        <v>1578</v>
      </c>
      <c r="E32" s="772">
        <f>E12+E18+E24</f>
        <v>0</v>
      </c>
      <c r="F32" s="770"/>
      <c r="G32" s="772">
        <f t="shared" ref="G32" si="19">G12+G18+G24</f>
        <v>0</v>
      </c>
      <c r="H32" s="770"/>
      <c r="I32" s="772">
        <f t="shared" ref="I32" si="20">I12+I18+I24</f>
        <v>0</v>
      </c>
      <c r="J32" s="770"/>
      <c r="K32" s="772">
        <f t="shared" ref="K32" si="21">K12+K18+K24</f>
        <v>0</v>
      </c>
      <c r="L32" s="770"/>
      <c r="M32" s="772">
        <f t="shared" ref="M32" si="22">M12+M18+M24</f>
        <v>0</v>
      </c>
    </row>
    <row r="33" spans="1:19" s="771" customFormat="1" ht="12.5">
      <c r="A33" s="770">
        <f>IF(ISBLANK(C33)=TRUE,"",MAX($A$8:A32)+1)</f>
        <v>21</v>
      </c>
      <c r="C33" s="780" t="s">
        <v>1579</v>
      </c>
      <c r="D33" s="770"/>
      <c r="E33" s="781">
        <f>IF(E30-(E31+E32)&lt;0,0,E30-E31-E32)</f>
        <v>1419391.35</v>
      </c>
      <c r="F33" s="770"/>
      <c r="G33" s="781">
        <f t="shared" ref="G33" si="23">IF(G30-(G31+G32)&lt;0,0,G30-G31-G32)</f>
        <v>0</v>
      </c>
      <c r="H33" s="770"/>
      <c r="I33" s="781">
        <f t="shared" ref="I33" si="24">IF(I30-(I31+I32)&lt;0,0,I30-I31-I32)</f>
        <v>0</v>
      </c>
      <c r="J33" s="770"/>
      <c r="K33" s="781">
        <f t="shared" ref="K33" si="25">IF(K30-(K31+K32)&lt;0,0,K30-K31-K32)</f>
        <v>0</v>
      </c>
      <c r="L33" s="770"/>
      <c r="M33" s="781">
        <f t="shared" ref="M33" si="26">IF(M30-(M31+M32)&lt;0,0,M30-M31-M32)</f>
        <v>0</v>
      </c>
    </row>
    <row r="34" spans="1:19" s="771" customFormat="1" ht="12.5">
      <c r="A34" s="770">
        <f>IF(ISBLANK(C34)=TRUE,"",MAX($A$8:A33)+1)</f>
        <v>22</v>
      </c>
      <c r="C34" s="778" t="s">
        <v>1580</v>
      </c>
      <c r="D34" s="770" t="s">
        <v>1566</v>
      </c>
      <c r="E34" s="782">
        <f>$E$55</f>
        <v>0.58176740938972593</v>
      </c>
      <c r="F34" s="770"/>
      <c r="G34" s="782">
        <f>$E$55</f>
        <v>0.58176740938972593</v>
      </c>
      <c r="H34" s="770"/>
      <c r="I34" s="782">
        <f>$E$55</f>
        <v>0.58176740938972593</v>
      </c>
      <c r="J34" s="770"/>
      <c r="K34" s="782">
        <f>$E$55</f>
        <v>0.58176740938972593</v>
      </c>
      <c r="L34" s="770"/>
      <c r="M34" s="782">
        <f>$E$55</f>
        <v>0.58176740938972593</v>
      </c>
    </row>
    <row r="35" spans="1:19" s="771" customFormat="1" ht="14.5">
      <c r="A35" s="770">
        <f>IF(ISBLANK(C35)=TRUE,"",MAX($A$8:A34)+1)</f>
        <v>23</v>
      </c>
      <c r="C35" s="780" t="str">
        <f>"Pre-Tax Utility Allocation (Ln "&amp;A33&amp;" "&amp;CHAR(215)&amp;" Ln "&amp;A34&amp;")"</f>
        <v>Pre-Tax Utility Allocation (Ln 21 × Ln 22)</v>
      </c>
      <c r="D35" s="770"/>
      <c r="E35" s="1440">
        <f>E33*E34</f>
        <v>825755.62859968585</v>
      </c>
      <c r="F35" s="770"/>
      <c r="G35" s="781">
        <f t="shared" ref="G35" si="27">G33*$E$55</f>
        <v>0</v>
      </c>
      <c r="H35" s="770"/>
      <c r="I35" s="781">
        <f t="shared" ref="I35" si="28">I33*$E$55</f>
        <v>0</v>
      </c>
      <c r="J35" s="770"/>
      <c r="K35" s="781">
        <f t="shared" ref="K35" si="29">K33*$E$55</f>
        <v>0</v>
      </c>
      <c r="L35" s="770"/>
      <c r="M35" s="781">
        <f t="shared" ref="M35" si="30">M33*$E$55</f>
        <v>0</v>
      </c>
      <c r="O35"/>
      <c r="P35"/>
      <c r="Q35"/>
      <c r="R35"/>
      <c r="S35"/>
    </row>
    <row r="36" spans="1:19" s="771" customFormat="1" ht="12.5">
      <c r="A36" s="770">
        <f>IF(ISBLANK(C36)=TRUE,"",MAX($A$8:A35)+1)</f>
        <v>24</v>
      </c>
      <c r="C36" s="778" t="str">
        <f>C52</f>
        <v>Composite Tax Rate</v>
      </c>
      <c r="D36" s="770" t="s">
        <v>1566</v>
      </c>
      <c r="E36" s="782">
        <f>CTR</f>
        <v>0.28109999999999991</v>
      </c>
      <c r="F36" s="770"/>
      <c r="G36" s="782">
        <f>CTR</f>
        <v>0.28109999999999991</v>
      </c>
      <c r="H36" s="770"/>
      <c r="I36" s="782">
        <f>CTR</f>
        <v>0.28109999999999991</v>
      </c>
      <c r="J36" s="770"/>
      <c r="K36" s="782">
        <f>CTR</f>
        <v>0.28109999999999991</v>
      </c>
      <c r="L36" s="770"/>
      <c r="M36" s="782">
        <f>CTR</f>
        <v>0.28109999999999991</v>
      </c>
    </row>
    <row r="37" spans="1:19" s="771" customFormat="1" ht="12.5">
      <c r="A37" s="770">
        <f>IF(ISBLANK(C37)=TRUE,"",MAX($A$8:A36)+1)</f>
        <v>25</v>
      </c>
      <c r="C37" s="780" t="str">
        <f>"State and Federal Income Taxes (Ln "&amp;A35&amp;" "&amp;CHAR(215)&amp;" Ln "&amp;A36&amp;")"</f>
        <v>State and Federal Income Taxes (Ln 23 × Ln 24)</v>
      </c>
      <c r="D37" s="770"/>
      <c r="E37" s="781">
        <f>E35*E36</f>
        <v>232119.90719937161</v>
      </c>
      <c r="F37" s="770"/>
      <c r="G37" s="781">
        <f t="shared" ref="G37" si="31">G35*G36</f>
        <v>0</v>
      </c>
      <c r="H37" s="770"/>
      <c r="I37" s="781">
        <f t="shared" ref="I37" si="32">I35*I36</f>
        <v>0</v>
      </c>
      <c r="J37" s="770"/>
      <c r="K37" s="781">
        <f t="shared" ref="K37" si="33">K35*K36</f>
        <v>0</v>
      </c>
      <c r="L37" s="770"/>
      <c r="M37" s="781">
        <f t="shared" ref="M37" si="34">M35*M36</f>
        <v>0</v>
      </c>
    </row>
    <row r="38" spans="1:19" s="771" customFormat="1" ht="12.5">
      <c r="A38" s="770"/>
      <c r="D38" s="770"/>
      <c r="E38" s="783"/>
      <c r="F38" s="770"/>
      <c r="G38" s="783"/>
      <c r="H38" s="770"/>
      <c r="I38" s="783"/>
      <c r="J38" s="770"/>
      <c r="K38" s="783"/>
      <c r="L38" s="770"/>
      <c r="M38" s="783"/>
    </row>
    <row r="39" spans="1:19" s="771" customFormat="1" ht="12.5">
      <c r="A39" s="770">
        <f>IF(ISBLANK(C39)=TRUE,"",MAX($A$8:A38)+1)</f>
        <v>26</v>
      </c>
      <c r="C39" s="778" t="str">
        <f>"Customer Net Revenue Share (Ln "&amp;A33&amp;" - Ln "&amp;A35&amp;")"</f>
        <v>Customer Net Revenue Share (Ln 21 - Ln 23)</v>
      </c>
      <c r="D39" s="770"/>
      <c r="E39" s="772">
        <f>E33-E35</f>
        <v>593635.72140031424</v>
      </c>
      <c r="F39" s="770"/>
      <c r="G39" s="772">
        <f>G33-G35</f>
        <v>0</v>
      </c>
      <c r="H39" s="770"/>
      <c r="I39" s="772">
        <f>I33-I35</f>
        <v>0</v>
      </c>
      <c r="J39" s="770"/>
      <c r="K39" s="772">
        <f>K33-K35</f>
        <v>0</v>
      </c>
      <c r="L39" s="770"/>
      <c r="M39" s="772">
        <f>M33-M35</f>
        <v>0</v>
      </c>
    </row>
    <row r="40" spans="1:19" s="771" customFormat="1" ht="12.5">
      <c r="A40" s="770">
        <f>IF(ISBLANK(C40)=TRUE,"",MAX($A$8:A39)+1)</f>
        <v>27</v>
      </c>
      <c r="C40" s="778" t="str">
        <f>"Minimum Customer Revenue Credit (Ln "&amp;A28&amp;")"</f>
        <v>Minimum Customer Revenue Credit (Ln 17)</v>
      </c>
      <c r="D40" s="779" t="s">
        <v>1563</v>
      </c>
      <c r="E40" s="772">
        <f>E28</f>
        <v>0</v>
      </c>
      <c r="F40" s="770"/>
      <c r="G40" s="772">
        <f t="shared" ref="G40" si="35">G28</f>
        <v>0</v>
      </c>
      <c r="H40" s="770"/>
      <c r="I40" s="772">
        <f t="shared" ref="I40" si="36">I28</f>
        <v>0</v>
      </c>
      <c r="J40" s="770"/>
      <c r="K40" s="772">
        <f t="shared" ref="K40" si="37">K28</f>
        <v>0</v>
      </c>
      <c r="L40" s="770"/>
      <c r="M40" s="772">
        <f t="shared" ref="M40" si="38">M28</f>
        <v>0</v>
      </c>
    </row>
    <row r="41" spans="1:19" s="771" customFormat="1" ht="12.5">
      <c r="A41" s="770">
        <f>IF(ISBLANK(C41)=TRUE,"",MAX($A$8:A40)+1)</f>
        <v>28</v>
      </c>
      <c r="C41" s="780" t="str">
        <f>"Total Customer Revenue Credit (Ln "&amp;A39&amp;" + Ln "&amp;A40&amp;")"</f>
        <v>Total Customer Revenue Credit (Ln 26 + Ln 27)</v>
      </c>
      <c r="D41" s="770"/>
      <c r="E41" s="781">
        <f>E40+E39</f>
        <v>593635.72140031424</v>
      </c>
      <c r="F41" s="770"/>
      <c r="G41" s="781">
        <f>G40+G39</f>
        <v>0</v>
      </c>
      <c r="H41" s="770"/>
      <c r="I41" s="781">
        <f>I40+I39</f>
        <v>0</v>
      </c>
      <c r="J41" s="770"/>
      <c r="K41" s="781">
        <f>K40+K39</f>
        <v>0</v>
      </c>
      <c r="L41" s="770"/>
      <c r="M41" s="781">
        <f>M40+M39</f>
        <v>0</v>
      </c>
    </row>
    <row r="42" spans="1:19" s="771" customFormat="1" ht="12.5">
      <c r="A42" s="770" t="str">
        <f>IF(ISBLANK(C42)=TRUE,"",MAX($A$8:A41)+1)</f>
        <v/>
      </c>
      <c r="D42" s="770"/>
      <c r="E42" s="772"/>
      <c r="F42" s="770"/>
      <c r="G42" s="772"/>
      <c r="H42" s="770"/>
      <c r="I42" s="772"/>
      <c r="J42" s="770"/>
      <c r="K42" s="772"/>
      <c r="L42" s="770"/>
      <c r="M42" s="772"/>
    </row>
    <row r="43" spans="1:19" s="771" customFormat="1" ht="12.5">
      <c r="A43" s="770">
        <f>IF(ISBLANK(C43)=TRUE,"",MAX($A$8:A42)+1)</f>
        <v>29</v>
      </c>
      <c r="C43" s="771" t="str">
        <f>"Sum of Customer Credits (Sum of Ln "&amp;A41&amp;")"</f>
        <v>Sum of Customer Credits (Sum of Ln 28)</v>
      </c>
      <c r="D43" s="770"/>
      <c r="E43" s="772">
        <f>SUM(E41:M41)</f>
        <v>593635.72140031424</v>
      </c>
      <c r="F43" s="770"/>
      <c r="G43" s="784"/>
      <c r="I43" s="772"/>
      <c r="K43" s="772"/>
      <c r="M43" s="772"/>
    </row>
    <row r="44" spans="1:19" s="771" customFormat="1" ht="12.5">
      <c r="A44" s="770" t="str">
        <f>IF(ISBLANK(C44)=TRUE,"",MAX($A$8:A43)+1)</f>
        <v/>
      </c>
      <c r="D44" s="770"/>
      <c r="E44" s="772"/>
      <c r="F44" s="770"/>
      <c r="G44" s="772"/>
      <c r="I44" s="772"/>
      <c r="K44" s="772"/>
      <c r="M44" s="772"/>
    </row>
    <row r="45" spans="1:19" s="771" customFormat="1" ht="12.5">
      <c r="A45" s="770">
        <f>IF(ISBLANK(C45)=TRUE,"",MAX($A$8:A44)+1)</f>
        <v>30</v>
      </c>
      <c r="C45" s="771" t="str">
        <f>"Post-Tax Utility Share (Ln "&amp;A33&amp;" - Ln "&amp;A37&amp;" - Ln "&amp;A39&amp;")"</f>
        <v>Post-Tax Utility Share (Ln 21 - Ln 25 - Ln 26)</v>
      </c>
      <c r="D45" s="770"/>
      <c r="E45" s="783">
        <f>E33-E37-E39</f>
        <v>593635.72140031424</v>
      </c>
      <c r="F45" s="770"/>
      <c r="G45" s="783">
        <f>G33-G37-G39</f>
        <v>0</v>
      </c>
      <c r="H45" s="770"/>
      <c r="I45" s="783">
        <f>I33-I37-I39</f>
        <v>0</v>
      </c>
      <c r="J45" s="770"/>
      <c r="K45" s="783">
        <f>K33-K37-K39</f>
        <v>0</v>
      </c>
      <c r="L45" s="770"/>
      <c r="M45" s="783">
        <f>M33-M37-M39</f>
        <v>0</v>
      </c>
    </row>
    <row r="46" spans="1:19" s="771" customFormat="1" ht="12.5">
      <c r="A46" s="770" t="str">
        <f>IF(ISBLANK(C46)=TRUE,"",MAX($A$8:A45)+1)</f>
        <v/>
      </c>
      <c r="D46" s="770"/>
      <c r="E46" s="772"/>
      <c r="F46" s="770"/>
      <c r="G46" s="772"/>
      <c r="I46" s="772"/>
      <c r="K46" s="772"/>
      <c r="M46" s="772"/>
    </row>
    <row r="47" spans="1:19" s="771" customFormat="1" ht="12.5">
      <c r="A47" s="770">
        <f>IF(ISBLANK(C47)=TRUE,"",MAX($A$8:A46)+1)</f>
        <v>31</v>
      </c>
      <c r="C47" s="771" t="str">
        <f>"Sum of Utility Share (Sum of Ln "&amp;A45&amp;")"</f>
        <v>Sum of Utility Share (Sum of Ln 30)</v>
      </c>
      <c r="D47" s="770"/>
      <c r="E47" s="772">
        <f>SUM(E45:M45)</f>
        <v>593635.72140031424</v>
      </c>
      <c r="F47" s="770"/>
      <c r="G47" s="784"/>
      <c r="I47" s="772"/>
      <c r="K47" s="772"/>
      <c r="M47" s="772"/>
    </row>
    <row r="48" spans="1:19" s="771" customFormat="1" ht="12.5">
      <c r="A48" s="770" t="str">
        <f>IF(ISBLANK(C48)=TRUE,"",MAX($A$8:A47)+1)</f>
        <v/>
      </c>
      <c r="D48" s="770"/>
      <c r="E48" s="772"/>
      <c r="F48" s="770"/>
      <c r="G48" s="772"/>
      <c r="I48" s="772"/>
      <c r="K48" s="772"/>
      <c r="M48" s="772"/>
    </row>
    <row r="49" spans="1:13" s="771" customFormat="1" ht="12.5">
      <c r="A49" s="770">
        <f>IF(ISBLANK(C49)=TRUE,"",MAX($A$8:A48)+1)</f>
        <v>32</v>
      </c>
      <c r="C49" s="771" t="s">
        <v>1581</v>
      </c>
      <c r="D49" s="779"/>
      <c r="E49" s="782">
        <f>'ATT H-1A'!H253</f>
        <v>0.21</v>
      </c>
      <c r="F49" s="779" t="s">
        <v>1167</v>
      </c>
      <c r="G49" s="782" t="s">
        <v>1582</v>
      </c>
      <c r="I49" s="782"/>
      <c r="K49" s="782"/>
      <c r="M49" s="782"/>
    </row>
    <row r="50" spans="1:13" s="771" customFormat="1" ht="12.5">
      <c r="A50" s="770">
        <f>IF(ISBLANK(C50)=TRUE,"",MAX($A$8:A49)+1)</f>
        <v>33</v>
      </c>
      <c r="C50" s="771" t="s">
        <v>1583</v>
      </c>
      <c r="D50" s="779"/>
      <c r="E50" s="782">
        <f>'ATT H-1A'!H254</f>
        <v>0.09</v>
      </c>
      <c r="F50" s="779" t="s">
        <v>1167</v>
      </c>
      <c r="G50" s="782" t="s">
        <v>1584</v>
      </c>
      <c r="I50" s="782"/>
      <c r="K50" s="782"/>
      <c r="M50" s="782"/>
    </row>
    <row r="51" spans="1:13" s="771" customFormat="1" ht="12.5">
      <c r="A51" s="770">
        <f>IF(ISBLANK(C51)=TRUE,"",MAX($A$8:A50)+1)</f>
        <v>34</v>
      </c>
      <c r="C51" s="771" t="s">
        <v>1585</v>
      </c>
      <c r="D51" s="779"/>
      <c r="E51" s="782">
        <f>'ATT H-1A'!H255</f>
        <v>0</v>
      </c>
      <c r="F51" s="779" t="s">
        <v>1167</v>
      </c>
      <c r="G51" s="782" t="s">
        <v>1586</v>
      </c>
      <c r="I51" s="782"/>
      <c r="K51" s="782"/>
      <c r="M51" s="782"/>
    </row>
    <row r="52" spans="1:13" s="771" customFormat="1" ht="12.5">
      <c r="A52" s="770">
        <f>IF(ISBLANK(C52)=TRUE,"",MAX($A$8:A51)+1)</f>
        <v>35</v>
      </c>
      <c r="C52" s="771" t="s">
        <v>1587</v>
      </c>
      <c r="D52" s="779"/>
      <c r="E52" s="782">
        <f>1-((1-SIT)*(1-FIT))/(1-(SIT*FIT*p))</f>
        <v>0.28109999999999991</v>
      </c>
      <c r="F52" s="779" t="s">
        <v>1167</v>
      </c>
      <c r="G52" s="785" t="s">
        <v>1588</v>
      </c>
      <c r="I52" s="782"/>
      <c r="K52" s="782"/>
      <c r="M52" s="782"/>
    </row>
    <row r="53" spans="1:13" s="771" customFormat="1" ht="12.5">
      <c r="A53" s="770">
        <f>IF(ISBLANK(C53)=TRUE,"",MAX($A$8:A52)+1)</f>
        <v>36</v>
      </c>
      <c r="C53" s="771" t="s">
        <v>1589</v>
      </c>
      <c r="D53" s="779"/>
      <c r="E53" s="782">
        <v>0.5</v>
      </c>
      <c r="F53" s="779" t="s">
        <v>1167</v>
      </c>
      <c r="G53" s="782" t="s">
        <v>1590</v>
      </c>
      <c r="I53" s="782"/>
      <c r="K53" s="782"/>
      <c r="M53" s="782"/>
    </row>
    <row r="54" spans="1:13" s="771" customFormat="1" ht="12.5">
      <c r="A54" s="770">
        <f>IF(ISBLANK(C54)=TRUE,"",MAX($A$8:A53)+1)</f>
        <v>37</v>
      </c>
      <c r="C54" s="771" t="s">
        <v>1591</v>
      </c>
      <c r="D54" s="779"/>
      <c r="E54" s="782">
        <f>1/((1-CUSTP)/CUSTP)</f>
        <v>1</v>
      </c>
      <c r="F54" s="779" t="s">
        <v>1167</v>
      </c>
      <c r="G54" s="782" t="s">
        <v>1592</v>
      </c>
      <c r="I54" s="782"/>
      <c r="K54" s="782"/>
      <c r="M54" s="782"/>
    </row>
    <row r="55" spans="1:13" s="771" customFormat="1" ht="12.5">
      <c r="A55" s="770">
        <f>IF(ISBLANK(C55)=TRUE,"",MAX($A$8:A54)+1)</f>
        <v>38</v>
      </c>
      <c r="C55" s="771" t="str">
        <f>C34</f>
        <v>Utility Pre-Tax Allocation Factor</v>
      </c>
      <c r="D55" s="779"/>
      <c r="E55" s="782">
        <f>1/(1+CUSTR-(CTR*CUSTR))</f>
        <v>0.58176740938972593</v>
      </c>
      <c r="F55" s="779" t="s">
        <v>1167</v>
      </c>
      <c r="G55" s="782" t="s">
        <v>1593</v>
      </c>
      <c r="I55" s="782"/>
      <c r="K55" s="782"/>
      <c r="M55" s="782"/>
    </row>
    <row r="56" spans="1:13" s="771" customFormat="1" ht="12.5">
      <c r="A56" s="770">
        <f>IF(ISBLANK(C56)=TRUE,"",MAX($A$30:A55)+1)</f>
        <v>39</v>
      </c>
      <c r="C56" s="771" t="s">
        <v>1565</v>
      </c>
      <c r="D56" s="770"/>
      <c r="E56" s="782">
        <v>1</v>
      </c>
      <c r="F56" s="779" t="s">
        <v>1167</v>
      </c>
      <c r="G56" s="772" t="s">
        <v>1594</v>
      </c>
      <c r="I56" s="772"/>
      <c r="K56" s="772"/>
      <c r="M56" s="772"/>
    </row>
    <row r="57" spans="1:13" s="771" customFormat="1" ht="12.5">
      <c r="A57" s="770">
        <f>IF(ISBLANK(C57)=TRUE,"",MAX($A$30:A56)+1)</f>
        <v>40</v>
      </c>
      <c r="C57" s="771" t="s">
        <v>1571</v>
      </c>
      <c r="D57" s="770"/>
      <c r="E57" s="782">
        <f>'ATT H-1A'!H24</f>
        <v>0.13446617068235894</v>
      </c>
      <c r="F57" s="779" t="s">
        <v>1167</v>
      </c>
      <c r="G57" s="782" t="s">
        <v>1595</v>
      </c>
      <c r="I57" s="782"/>
      <c r="K57" s="782"/>
      <c r="M57" s="782"/>
    </row>
    <row r="58" spans="1:13" s="771" customFormat="1" ht="12.5">
      <c r="A58" s="770">
        <f>IF(ISBLANK(C58)=TRUE,"",MAX($A$30:A57)+1)</f>
        <v>41</v>
      </c>
      <c r="C58" s="771" t="s">
        <v>218</v>
      </c>
      <c r="D58" s="770"/>
      <c r="E58" s="782">
        <f>'ATT H-1A'!H45</f>
        <v>0.37831299502385302</v>
      </c>
      <c r="F58" s="779" t="s">
        <v>1167</v>
      </c>
      <c r="G58" s="772" t="s">
        <v>1605</v>
      </c>
      <c r="I58" s="772"/>
      <c r="K58" s="772"/>
      <c r="M58" s="772"/>
    </row>
    <row r="59" spans="1:13" s="771" customFormat="1" ht="12.5">
      <c r="A59" s="770"/>
      <c r="D59" s="770"/>
      <c r="E59" s="772"/>
      <c r="F59" s="770"/>
      <c r="G59" s="772"/>
      <c r="I59" s="772"/>
      <c r="K59" s="772"/>
      <c r="M59" s="772"/>
    </row>
    <row r="60" spans="1:13" s="771" customFormat="1" ht="12.5">
      <c r="A60" s="770"/>
      <c r="C60" s="786" t="s">
        <v>256</v>
      </c>
      <c r="D60" s="770"/>
      <c r="E60" s="772"/>
      <c r="F60" s="770"/>
      <c r="G60" s="772"/>
      <c r="I60" s="772"/>
      <c r="K60" s="772"/>
      <c r="M60" s="772"/>
    </row>
    <row r="61" spans="1:13" s="771" customFormat="1" ht="15.75" customHeight="1">
      <c r="A61" s="770"/>
      <c r="B61" s="771">
        <v>1</v>
      </c>
      <c r="C61" s="1714" t="s">
        <v>1621</v>
      </c>
      <c r="D61" s="1714"/>
      <c r="E61" s="1714"/>
      <c r="F61" s="1714"/>
      <c r="G61" s="1714"/>
      <c r="H61" s="1714"/>
      <c r="I61" s="1714"/>
      <c r="J61" s="1714"/>
      <c r="K61" s="1714"/>
      <c r="L61" s="1714"/>
      <c r="M61" s="1714"/>
    </row>
    <row r="62" spans="1:13" s="771" customFormat="1" ht="12.5">
      <c r="A62" s="770"/>
      <c r="C62" s="1714"/>
      <c r="D62" s="1714"/>
      <c r="E62" s="1714"/>
      <c r="F62" s="1714"/>
      <c r="G62" s="1714"/>
      <c r="H62" s="1714"/>
      <c r="I62" s="1714"/>
      <c r="J62" s="1714"/>
      <c r="K62" s="1714"/>
      <c r="L62" s="1714"/>
      <c r="M62" s="1714"/>
    </row>
    <row r="63" spans="1:13" s="771" customFormat="1" ht="12.5">
      <c r="A63" s="770"/>
      <c r="C63" s="1714"/>
      <c r="D63" s="1714"/>
      <c r="E63" s="1714"/>
      <c r="F63" s="1714"/>
      <c r="G63" s="1714"/>
      <c r="H63" s="1714"/>
      <c r="I63" s="1714"/>
      <c r="J63" s="1714"/>
      <c r="K63" s="1714"/>
      <c r="L63" s="1714"/>
      <c r="M63" s="1714"/>
    </row>
    <row r="64" spans="1:13" s="771" customFormat="1" ht="12.5">
      <c r="A64" s="770"/>
      <c r="C64" s="1714"/>
      <c r="D64" s="1714"/>
      <c r="E64" s="1714"/>
      <c r="F64" s="1714"/>
      <c r="G64" s="1714"/>
      <c r="H64" s="1714"/>
      <c r="I64" s="1714"/>
      <c r="J64" s="1714"/>
      <c r="K64" s="1714"/>
      <c r="L64" s="1714"/>
      <c r="M64" s="1714"/>
    </row>
    <row r="65" spans="1:13" s="771" customFormat="1" ht="12.5">
      <c r="A65" s="770"/>
      <c r="C65" s="1714"/>
      <c r="D65" s="1714"/>
      <c r="E65" s="1714"/>
      <c r="F65" s="1714"/>
      <c r="G65" s="1714"/>
      <c r="H65" s="1714"/>
      <c r="I65" s="1714"/>
      <c r="J65" s="1714"/>
      <c r="K65" s="1714"/>
      <c r="L65" s="1714"/>
      <c r="M65" s="1714"/>
    </row>
    <row r="66" spans="1:13" s="771" customFormat="1" ht="12.5">
      <c r="A66" s="770"/>
      <c r="C66" s="1714"/>
      <c r="D66" s="1714"/>
      <c r="E66" s="1714"/>
      <c r="F66" s="1714"/>
      <c r="G66" s="1714"/>
      <c r="H66" s="1714"/>
      <c r="I66" s="1714"/>
      <c r="J66" s="1714"/>
      <c r="K66" s="1714"/>
      <c r="L66" s="1714"/>
      <c r="M66" s="1714"/>
    </row>
    <row r="67" spans="1:13" s="771" customFormat="1" ht="12.5">
      <c r="A67" s="770"/>
      <c r="C67" s="1714"/>
      <c r="D67" s="1714"/>
      <c r="E67" s="1714"/>
      <c r="F67" s="1714"/>
      <c r="G67" s="1714"/>
      <c r="H67" s="1714"/>
      <c r="I67" s="1714"/>
      <c r="J67" s="1714"/>
      <c r="K67" s="1714"/>
      <c r="L67" s="1714"/>
      <c r="M67" s="1714"/>
    </row>
    <row r="68" spans="1:13" s="771" customFormat="1" ht="12.5">
      <c r="A68" s="770"/>
      <c r="C68" s="1714"/>
      <c r="D68" s="1714"/>
      <c r="E68" s="1714"/>
      <c r="F68" s="1714"/>
      <c r="G68" s="1714"/>
      <c r="H68" s="1714"/>
      <c r="I68" s="1714"/>
      <c r="J68" s="1714"/>
      <c r="K68" s="1714"/>
      <c r="L68" s="1714"/>
      <c r="M68" s="1714"/>
    </row>
    <row r="69" spans="1:13" s="771" customFormat="1" ht="12.5">
      <c r="A69" s="770"/>
      <c r="B69" s="771">
        <v>2</v>
      </c>
      <c r="C69" s="1714" t="s">
        <v>1596</v>
      </c>
      <c r="D69" s="1714"/>
      <c r="E69" s="1714"/>
      <c r="F69" s="1714"/>
      <c r="G69" s="1714"/>
      <c r="H69" s="1714"/>
      <c r="I69" s="1714"/>
      <c r="J69" s="1714"/>
      <c r="K69" s="1714"/>
      <c r="L69" s="1714"/>
      <c r="M69" s="1714"/>
    </row>
    <row r="70" spans="1:13" s="771" customFormat="1" ht="12.5">
      <c r="A70" s="770"/>
      <c r="C70" s="1714"/>
      <c r="D70" s="1714"/>
      <c r="E70" s="1714"/>
      <c r="F70" s="1714"/>
      <c r="G70" s="1714"/>
      <c r="H70" s="1714"/>
      <c r="I70" s="1714"/>
      <c r="J70" s="1714"/>
      <c r="K70" s="1714"/>
      <c r="L70" s="1714"/>
      <c r="M70" s="1714"/>
    </row>
    <row r="71" spans="1:13" s="771" customFormat="1" ht="12.5">
      <c r="A71" s="770"/>
      <c r="D71" s="770"/>
      <c r="E71" s="772"/>
      <c r="F71" s="770"/>
      <c r="G71" s="772"/>
      <c r="I71" s="772"/>
      <c r="K71" s="772"/>
      <c r="M71" s="772"/>
    </row>
    <row r="72" spans="1:13" s="771" customFormat="1" ht="12.5">
      <c r="A72" s="770"/>
      <c r="D72" s="770"/>
      <c r="E72" s="772"/>
      <c r="F72" s="770"/>
      <c r="G72" s="772"/>
      <c r="I72" s="772"/>
      <c r="K72" s="772"/>
      <c r="M72" s="772"/>
    </row>
    <row r="73" spans="1:13" s="771" customFormat="1" ht="12.5">
      <c r="A73" s="770"/>
      <c r="D73" s="770"/>
      <c r="E73" s="772"/>
      <c r="F73" s="770"/>
      <c r="G73" s="772"/>
      <c r="I73" s="772"/>
      <c r="K73" s="772"/>
      <c r="M73" s="772"/>
    </row>
    <row r="74" spans="1:13" s="771" customFormat="1" ht="12.5">
      <c r="A74" s="770"/>
      <c r="D74" s="770"/>
      <c r="E74" s="772"/>
      <c r="F74" s="770"/>
      <c r="G74" s="772"/>
      <c r="I74" s="772"/>
      <c r="K74" s="772"/>
      <c r="M74" s="772"/>
    </row>
    <row r="75" spans="1:13" s="771" customFormat="1" ht="12.5">
      <c r="A75" s="770"/>
      <c r="D75" s="770"/>
      <c r="E75" s="772"/>
      <c r="F75" s="770"/>
      <c r="G75" s="772"/>
      <c r="I75" s="772"/>
      <c r="K75" s="772"/>
      <c r="M75" s="772"/>
    </row>
    <row r="76" spans="1:13" s="771" customFormat="1" ht="12.5">
      <c r="A76" s="770"/>
      <c r="D76" s="770"/>
      <c r="E76" s="772"/>
      <c r="F76" s="770"/>
      <c r="G76" s="772"/>
      <c r="I76" s="772"/>
      <c r="K76" s="772"/>
      <c r="M76" s="772"/>
    </row>
    <row r="77" spans="1:13" s="771" customFormat="1" ht="12.5">
      <c r="A77" s="770"/>
      <c r="D77" s="770"/>
      <c r="E77" s="772"/>
      <c r="F77" s="770"/>
      <c r="G77" s="772"/>
      <c r="I77" s="772"/>
      <c r="K77" s="772"/>
      <c r="M77" s="772"/>
    </row>
    <row r="78" spans="1:13" s="771" customFormat="1" ht="12.5">
      <c r="A78" s="770"/>
      <c r="D78" s="770"/>
      <c r="E78" s="772"/>
      <c r="F78" s="770"/>
      <c r="G78" s="772"/>
      <c r="I78" s="772"/>
      <c r="K78" s="772"/>
      <c r="M78" s="772"/>
    </row>
    <row r="79" spans="1:13" s="771" customFormat="1" ht="12.5">
      <c r="A79" s="770"/>
      <c r="D79" s="770"/>
      <c r="E79" s="772"/>
      <c r="F79" s="770"/>
      <c r="G79" s="772"/>
      <c r="I79" s="772"/>
      <c r="K79" s="772"/>
      <c r="M79" s="772"/>
    </row>
    <row r="80" spans="1:13" s="771" customFormat="1" ht="12.5">
      <c r="A80" s="770"/>
      <c r="D80" s="770"/>
      <c r="E80" s="772"/>
      <c r="F80" s="770"/>
      <c r="G80" s="772"/>
      <c r="I80" s="772"/>
      <c r="K80" s="772"/>
      <c r="M80" s="772"/>
    </row>
    <row r="81" spans="1:13" s="771" customFormat="1" ht="12.5">
      <c r="A81" s="770"/>
      <c r="D81" s="770"/>
      <c r="E81" s="772"/>
      <c r="F81" s="770"/>
      <c r="G81" s="772"/>
      <c r="I81" s="772"/>
      <c r="K81" s="772"/>
      <c r="M81" s="772"/>
    </row>
  </sheetData>
  <mergeCells count="5">
    <mergeCell ref="C61:M68"/>
    <mergeCell ref="C69:M70"/>
    <mergeCell ref="E1:K1"/>
    <mergeCell ref="E3:K3"/>
    <mergeCell ref="E2:K2"/>
  </mergeCells>
  <pageMargins left="0.25" right="0.25" top="0.75" bottom="0.75" header="0.3" footer="0.3"/>
  <pageSetup scale="57" orientation="landscape" r:id="rId1"/>
  <headerFooter>
    <oddHeader>&amp;C&amp;"Times New Roman,Bold"&amp;12Atlantic City Electric Company
Attachment 3a - Shared Revenues Workpaper</oddHeader>
    <oddFooter>&amp;R&amp;"Times New Roman,Regular"Page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323"/>
  <sheetViews>
    <sheetView view="pageBreakPreview" zoomScale="60" zoomScaleNormal="75" workbookViewId="0">
      <selection activeCell="A43" sqref="A1:XFD1048576"/>
    </sheetView>
  </sheetViews>
  <sheetFormatPr defaultRowHeight="14.5"/>
  <cols>
    <col min="1" max="1" width="9.26953125" customWidth="1"/>
    <col min="2" max="2" width="3" customWidth="1"/>
    <col min="3" max="3" width="8.1796875" customWidth="1"/>
    <col min="4" max="4" width="38.7265625" customWidth="1"/>
    <col min="5" max="5" width="52.54296875" customWidth="1"/>
    <col min="6" max="6" width="34.26953125" customWidth="1"/>
    <col min="7" max="7" width="37.1796875" customWidth="1"/>
    <col min="8" max="8" width="3.81640625" customWidth="1"/>
    <col min="9" max="9" width="18" customWidth="1"/>
  </cols>
  <sheetData>
    <row r="1" spans="1:9" ht="18">
      <c r="A1" s="1709" t="s">
        <v>1400</v>
      </c>
      <c r="B1" s="1709"/>
      <c r="C1" s="1709"/>
      <c r="D1" s="1709"/>
      <c r="E1" s="1709"/>
      <c r="F1" s="1709"/>
      <c r="G1" s="1709"/>
      <c r="H1" s="1710"/>
      <c r="I1" s="1710"/>
    </row>
    <row r="2" spans="1:9" ht="15.5">
      <c r="A2" s="1711" t="s">
        <v>169</v>
      </c>
      <c r="B2" s="1711"/>
      <c r="C2" s="1711"/>
      <c r="D2" s="1711"/>
      <c r="E2" s="1711"/>
      <c r="F2" s="1711"/>
      <c r="G2" s="1711"/>
      <c r="H2" s="1715"/>
      <c r="I2" s="1715"/>
    </row>
    <row r="3" spans="1:9" ht="15.5">
      <c r="A3" s="1711"/>
      <c r="B3" s="1711"/>
      <c r="C3" s="1711"/>
      <c r="D3" s="1711"/>
      <c r="E3" s="1711"/>
      <c r="F3" s="1711"/>
      <c r="G3" s="1711"/>
      <c r="H3" s="1715"/>
      <c r="I3" s="1715"/>
    </row>
    <row r="5" spans="1:9" s="358" customFormat="1" ht="15.5">
      <c r="B5" s="11"/>
    </row>
    <row r="6" spans="1:9" s="358" customFormat="1" ht="15.5"/>
    <row r="7" spans="1:9" s="358" customFormat="1" ht="15.5"/>
    <row r="8" spans="1:9" s="358" customFormat="1" ht="15.5">
      <c r="C8" s="358" t="s">
        <v>170</v>
      </c>
    </row>
    <row r="9" spans="1:9" s="358" customFormat="1" ht="15.5">
      <c r="A9" s="653" t="s">
        <v>9</v>
      </c>
      <c r="B9" s="653"/>
      <c r="D9" s="358" t="s">
        <v>171</v>
      </c>
      <c r="G9" s="319" t="s">
        <v>172</v>
      </c>
      <c r="I9" s="20">
        <f>+I56+I84</f>
        <v>104485287.96705559</v>
      </c>
    </row>
    <row r="10" spans="1:9" s="358" customFormat="1" ht="15.5">
      <c r="A10" s="653"/>
      <c r="B10" s="653"/>
    </row>
    <row r="11" spans="1:9" s="358" customFormat="1" ht="15.5">
      <c r="A11" s="653" t="s">
        <v>10</v>
      </c>
      <c r="B11" s="653"/>
      <c r="D11" s="358" t="s">
        <v>805</v>
      </c>
      <c r="I11" s="21">
        <v>0.01</v>
      </c>
    </row>
    <row r="12" spans="1:9" s="358" customFormat="1" ht="15.5">
      <c r="A12" s="653"/>
      <c r="B12" s="653"/>
      <c r="I12" s="21"/>
    </row>
    <row r="13" spans="1:9" s="319" customFormat="1" ht="15.5">
      <c r="A13" s="653"/>
      <c r="B13" s="653"/>
      <c r="C13" s="358"/>
      <c r="D13" s="358"/>
      <c r="E13" s="358"/>
      <c r="F13" s="358"/>
      <c r="G13" s="358"/>
      <c r="H13" s="358"/>
    </row>
    <row r="14" spans="1:9" s="319" customFormat="1" ht="15.5">
      <c r="A14" s="798" t="s">
        <v>173</v>
      </c>
      <c r="B14" s="22"/>
      <c r="C14" s="22"/>
      <c r="D14" s="22"/>
      <c r="E14" s="22"/>
      <c r="F14" s="22"/>
      <c r="G14" s="22"/>
      <c r="H14" s="22"/>
      <c r="I14" s="22"/>
    </row>
    <row r="15" spans="1:9" s="358" customFormat="1" ht="15.5">
      <c r="I15" s="23"/>
    </row>
    <row r="16" spans="1:9" s="358" customFormat="1" ht="15.5">
      <c r="A16" s="653">
        <v>59</v>
      </c>
      <c r="C16" s="24" t="s">
        <v>315</v>
      </c>
      <c r="D16" s="24"/>
      <c r="F16" s="24"/>
      <c r="G16" s="36" t="s">
        <v>779</v>
      </c>
      <c r="H16" s="24"/>
      <c r="I16" s="20">
        <f>+'ATT H-1A'!H137</f>
        <v>1231214614.3184128</v>
      </c>
    </row>
    <row r="17" spans="1:9" s="358" customFormat="1" ht="15.5">
      <c r="G17" s="24"/>
      <c r="I17" s="23"/>
    </row>
    <row r="18" spans="1:9" s="358" customFormat="1" ht="15.5">
      <c r="G18" s="24"/>
    </row>
    <row r="19" spans="1:9" s="358" customFormat="1" ht="15.5">
      <c r="A19" s="25"/>
      <c r="B19" s="24"/>
      <c r="C19" s="39" t="s">
        <v>2</v>
      </c>
      <c r="D19" s="27"/>
      <c r="E19" s="28"/>
      <c r="F19" s="339"/>
      <c r="G19" s="30"/>
      <c r="H19" s="340"/>
    </row>
    <row r="20" spans="1:9" s="358" customFormat="1" ht="15.5">
      <c r="A20" s="25">
        <v>100</v>
      </c>
      <c r="B20" s="24"/>
      <c r="C20" s="24"/>
      <c r="D20" s="340" t="s">
        <v>2</v>
      </c>
      <c r="E20" s="28"/>
      <c r="F20" s="339"/>
      <c r="G20" s="30" t="s">
        <v>358</v>
      </c>
      <c r="H20" s="340"/>
      <c r="I20" s="338">
        <f>+'ATT H-1A'!H211</f>
        <v>62757553</v>
      </c>
    </row>
    <row r="21" spans="1:9" s="358" customFormat="1" ht="15.5">
      <c r="A21" s="341">
        <v>101</v>
      </c>
      <c r="B21" s="24"/>
      <c r="C21" s="24"/>
      <c r="D21" s="342" t="s">
        <v>359</v>
      </c>
      <c r="E21" s="344" t="s">
        <v>788</v>
      </c>
      <c r="F21" s="31"/>
      <c r="G21" s="32" t="s">
        <v>360</v>
      </c>
      <c r="H21" s="344"/>
      <c r="I21" s="321">
        <f>+'ATT H-1A'!H212</f>
        <v>13750</v>
      </c>
    </row>
    <row r="22" spans="1:9" s="358" customFormat="1" ht="15.5">
      <c r="A22" s="341">
        <v>102</v>
      </c>
      <c r="B22" s="24"/>
      <c r="C22" s="24"/>
      <c r="D22" s="36" t="s">
        <v>2</v>
      </c>
      <c r="E22" s="28"/>
      <c r="F22" s="27"/>
      <c r="G22" s="30" t="s">
        <v>361</v>
      </c>
      <c r="H22" s="340"/>
      <c r="I22" s="338">
        <f>+I20-I21</f>
        <v>62743803</v>
      </c>
    </row>
    <row r="23" spans="1:9" s="358" customFormat="1" ht="15.5">
      <c r="A23" s="341"/>
      <c r="B23" s="24"/>
      <c r="C23" s="342"/>
      <c r="D23" s="342"/>
      <c r="E23" s="339"/>
      <c r="F23" s="320"/>
      <c r="G23" s="24"/>
      <c r="H23" s="320"/>
      <c r="I23" s="34"/>
    </row>
    <row r="24" spans="1:9" s="358" customFormat="1" ht="15.5">
      <c r="A24" s="341">
        <v>103</v>
      </c>
      <c r="B24" s="24"/>
      <c r="C24" s="36" t="s">
        <v>362</v>
      </c>
      <c r="D24" s="35"/>
      <c r="F24" s="320" t="s">
        <v>363</v>
      </c>
      <c r="G24" s="36" t="s">
        <v>364</v>
      </c>
      <c r="H24" s="320"/>
      <c r="I24" s="338">
        <f>+'ATT H-1A'!H215</f>
        <v>0</v>
      </c>
    </row>
    <row r="25" spans="1:9" s="358" customFormat="1" ht="15.5">
      <c r="A25" s="341"/>
      <c r="B25" s="24"/>
      <c r="C25" s="342"/>
      <c r="D25" s="342"/>
      <c r="E25" s="339"/>
      <c r="F25" s="37"/>
      <c r="G25" s="36"/>
      <c r="H25" s="320"/>
      <c r="I25" s="34"/>
    </row>
    <row r="26" spans="1:9" s="358" customFormat="1" ht="15.5">
      <c r="A26" s="341"/>
      <c r="B26" s="24"/>
      <c r="C26" s="342" t="s">
        <v>365</v>
      </c>
      <c r="D26" s="38"/>
      <c r="E26" s="339"/>
      <c r="F26" s="339"/>
      <c r="G26" s="36"/>
      <c r="H26" s="320"/>
      <c r="I26" s="34"/>
    </row>
    <row r="27" spans="1:9" s="358" customFormat="1" ht="15.5">
      <c r="A27" s="341">
        <v>104</v>
      </c>
      <c r="B27" s="24"/>
      <c r="C27" s="24"/>
      <c r="D27" s="36" t="s">
        <v>366</v>
      </c>
      <c r="E27" s="320"/>
      <c r="F27" s="320"/>
      <c r="G27" s="36" t="s">
        <v>367</v>
      </c>
      <c r="H27" s="320"/>
      <c r="I27" s="338">
        <f>+'ATT H-1A'!H218</f>
        <v>1722672428.7438455</v>
      </c>
    </row>
    <row r="28" spans="1:9" s="358" customFormat="1" ht="15.5">
      <c r="A28" s="25">
        <v>105</v>
      </c>
      <c r="B28" s="24"/>
      <c r="C28" s="24"/>
      <c r="D28" s="39" t="s">
        <v>368</v>
      </c>
      <c r="F28" s="34" t="s">
        <v>183</v>
      </c>
      <c r="G28" s="39" t="s">
        <v>789</v>
      </c>
      <c r="H28" s="320"/>
      <c r="I28" s="34">
        <f>-I39</f>
        <v>0</v>
      </c>
    </row>
    <row r="29" spans="1:9" s="358" customFormat="1" ht="15.5">
      <c r="A29" s="341">
        <v>106</v>
      </c>
      <c r="B29" s="24"/>
      <c r="C29" s="24"/>
      <c r="D29" s="39" t="s">
        <v>369</v>
      </c>
      <c r="F29" s="321" t="s">
        <v>183</v>
      </c>
      <c r="G29" s="40" t="s">
        <v>370</v>
      </c>
      <c r="H29" s="344"/>
      <c r="I29" s="321">
        <f>+'ATT H-1A'!H220</f>
        <v>0</v>
      </c>
    </row>
    <row r="30" spans="1:9" s="358" customFormat="1" ht="15.5">
      <c r="A30" s="341">
        <v>107</v>
      </c>
      <c r="B30" s="24"/>
      <c r="C30" s="24"/>
      <c r="D30" s="39" t="s">
        <v>365</v>
      </c>
      <c r="F30" s="338"/>
      <c r="G30" s="225" t="s">
        <v>790</v>
      </c>
      <c r="H30" s="42"/>
      <c r="I30" s="34">
        <f>SUM(I27:I29)</f>
        <v>1722672428.7438455</v>
      </c>
    </row>
    <row r="31" spans="1:9" s="358" customFormat="1" ht="15.5">
      <c r="A31" s="341"/>
      <c r="B31" s="24"/>
      <c r="C31" s="342"/>
      <c r="D31" s="342"/>
      <c r="F31" s="339"/>
      <c r="G31" s="36"/>
      <c r="H31" s="339"/>
      <c r="I31" s="34"/>
    </row>
    <row r="32" spans="1:9" s="358" customFormat="1" ht="15.5">
      <c r="A32" s="341"/>
      <c r="B32" s="24"/>
      <c r="C32" s="342" t="s">
        <v>3</v>
      </c>
      <c r="D32" s="38"/>
      <c r="F32" s="339"/>
      <c r="G32" s="36"/>
      <c r="H32" s="339"/>
      <c r="I32" s="34"/>
    </row>
    <row r="33" spans="1:9" s="358" customFormat="1" ht="15.5">
      <c r="A33" s="341">
        <v>108</v>
      </c>
      <c r="B33" s="24"/>
      <c r="C33" s="24"/>
      <c r="D33" s="342" t="s">
        <v>371</v>
      </c>
      <c r="F33" s="339"/>
      <c r="G33" s="342" t="s">
        <v>372</v>
      </c>
      <c r="H33" s="339"/>
      <c r="I33" s="338">
        <f>+'ATT H-1A'!H225</f>
        <v>1721226923.0769231</v>
      </c>
    </row>
    <row r="34" spans="1:9" s="358" customFormat="1" ht="15.5">
      <c r="A34" s="25">
        <v>109</v>
      </c>
      <c r="B34" s="24"/>
      <c r="C34" s="24"/>
      <c r="D34" s="342" t="s">
        <v>373</v>
      </c>
      <c r="F34" s="320" t="s">
        <v>183</v>
      </c>
      <c r="G34" s="36" t="s">
        <v>374</v>
      </c>
      <c r="H34" s="339"/>
      <c r="I34" s="338">
        <f>+'ATT H-1A'!H226</f>
        <v>-2673985.75</v>
      </c>
    </row>
    <row r="35" spans="1:9" s="358" customFormat="1" ht="15.5">
      <c r="A35" s="25">
        <v>110</v>
      </c>
      <c r="B35" s="43"/>
      <c r="C35" s="43"/>
      <c r="D35" s="26" t="s">
        <v>375</v>
      </c>
      <c r="F35" s="322" t="s">
        <v>376</v>
      </c>
      <c r="G35" s="26" t="s">
        <v>377</v>
      </c>
      <c r="H35" s="322"/>
      <c r="I35" s="338">
        <f>+'ATT H-1A'!H227</f>
        <v>0</v>
      </c>
    </row>
    <row r="36" spans="1:9" s="358" customFormat="1" ht="15.5">
      <c r="A36" s="25">
        <v>111</v>
      </c>
      <c r="B36" s="43"/>
      <c r="C36" s="43"/>
      <c r="D36" s="26" t="s">
        <v>378</v>
      </c>
      <c r="F36" s="34" t="s">
        <v>183</v>
      </c>
      <c r="G36" s="24" t="s">
        <v>1121</v>
      </c>
      <c r="H36" s="322"/>
      <c r="I36" s="338">
        <f>+'ATT H-1A'!H228</f>
        <v>751657.33529399976</v>
      </c>
    </row>
    <row r="37" spans="1:9" s="358" customFormat="1" ht="15.5">
      <c r="A37" s="25">
        <v>112</v>
      </c>
      <c r="B37" s="43"/>
      <c r="C37" s="43"/>
      <c r="D37" s="26" t="s">
        <v>379</v>
      </c>
      <c r="F37" s="34" t="s">
        <v>183</v>
      </c>
      <c r="G37" s="39" t="s">
        <v>360</v>
      </c>
      <c r="H37" s="322"/>
      <c r="I37" s="338">
        <f>+'ATT H-1A'!H229</f>
        <v>0</v>
      </c>
    </row>
    <row r="38" spans="1:9" s="358" customFormat="1" ht="15.5">
      <c r="A38" s="25">
        <v>113</v>
      </c>
      <c r="B38" s="43"/>
      <c r="C38" s="43"/>
      <c r="D38" s="26" t="s">
        <v>380</v>
      </c>
      <c r="E38" s="44"/>
      <c r="F38" s="45"/>
      <c r="G38" s="226" t="s">
        <v>791</v>
      </c>
      <c r="H38" s="44"/>
      <c r="I38" s="46">
        <f>SUM(I33:I37)</f>
        <v>1719304594.6622171</v>
      </c>
    </row>
    <row r="39" spans="1:9" s="358" customFormat="1" ht="15.5">
      <c r="A39" s="25">
        <v>114</v>
      </c>
      <c r="B39" s="43"/>
      <c r="C39" s="43"/>
      <c r="D39" s="26" t="s">
        <v>381</v>
      </c>
      <c r="E39" s="322"/>
      <c r="F39" s="337"/>
      <c r="G39" s="26" t="s">
        <v>382</v>
      </c>
      <c r="H39" s="322"/>
      <c r="I39" s="338">
        <f>+'ATT H-1A'!H231</f>
        <v>0</v>
      </c>
    </row>
    <row r="40" spans="1:9" s="358" customFormat="1" ht="15.5">
      <c r="A40" s="341">
        <v>115</v>
      </c>
      <c r="B40" s="24"/>
      <c r="C40" s="24"/>
      <c r="D40" s="342" t="s">
        <v>365</v>
      </c>
      <c r="E40" s="339"/>
      <c r="F40" s="37"/>
      <c r="G40" s="36" t="s">
        <v>792</v>
      </c>
      <c r="H40" s="339"/>
      <c r="I40" s="338">
        <f>I30</f>
        <v>1722672428.7438455</v>
      </c>
    </row>
    <row r="41" spans="1:9" s="358" customFormat="1" ht="15.5">
      <c r="A41" s="341">
        <v>116</v>
      </c>
      <c r="B41" s="24"/>
      <c r="C41" s="24"/>
      <c r="D41" s="342" t="s">
        <v>383</v>
      </c>
      <c r="E41" s="47"/>
      <c r="F41" s="48"/>
      <c r="G41" s="227" t="s">
        <v>793</v>
      </c>
      <c r="H41" s="50"/>
      <c r="I41" s="46">
        <f>I40+I39+I38</f>
        <v>3441977023.4060626</v>
      </c>
    </row>
    <row r="42" spans="1:9" s="358" customFormat="1" ht="15.5">
      <c r="A42" s="341"/>
      <c r="B42" s="24"/>
      <c r="C42" s="24"/>
      <c r="D42" s="342"/>
      <c r="E42" s="339"/>
      <c r="F42" s="37"/>
      <c r="G42" s="24"/>
      <c r="H42" s="320"/>
      <c r="I42" s="51"/>
    </row>
    <row r="43" spans="1:9" s="358" customFormat="1" ht="15.5">
      <c r="A43" s="25">
        <v>117</v>
      </c>
      <c r="B43" s="24"/>
      <c r="C43" s="24"/>
      <c r="D43" s="342" t="s">
        <v>384</v>
      </c>
      <c r="E43" s="323"/>
      <c r="F43" s="345" t="s">
        <v>380</v>
      </c>
      <c r="G43" s="39" t="s">
        <v>1549</v>
      </c>
      <c r="H43" s="161"/>
      <c r="I43" s="543">
        <f>IF(I41&gt;0,I33/(I33++I39+I40),0)</f>
        <v>0.49979013532056943</v>
      </c>
    </row>
    <row r="44" spans="1:9" s="358" customFormat="1" ht="15.5">
      <c r="A44" s="25">
        <v>118</v>
      </c>
      <c r="B44" s="24"/>
      <c r="C44" s="24"/>
      <c r="D44" s="342" t="s">
        <v>385</v>
      </c>
      <c r="E44" s="37"/>
      <c r="F44" s="345" t="s">
        <v>381</v>
      </c>
      <c r="G44" s="39" t="s">
        <v>1550</v>
      </c>
      <c r="H44" s="161"/>
      <c r="I44" s="543">
        <f>IF(I41&gt;0,I39/(I33+I39+I40),0)</f>
        <v>0</v>
      </c>
    </row>
    <row r="45" spans="1:9" s="358" customFormat="1" ht="15.5">
      <c r="A45" s="25">
        <v>119</v>
      </c>
      <c r="B45" s="24"/>
      <c r="C45" s="24"/>
      <c r="D45" s="342" t="s">
        <v>386</v>
      </c>
      <c r="E45" s="37"/>
      <c r="F45" s="345" t="s">
        <v>365</v>
      </c>
      <c r="G45" s="39" t="s">
        <v>1551</v>
      </c>
      <c r="H45" s="161"/>
      <c r="I45" s="543">
        <f>IF(I41&gt;0,I40/(I33+I39+I40),0)</f>
        <v>0.50020986467943063</v>
      </c>
    </row>
    <row r="46" spans="1:9" s="358" customFormat="1" ht="15.5">
      <c r="A46" s="25"/>
      <c r="B46" s="24"/>
      <c r="C46" s="24"/>
      <c r="D46" s="342"/>
      <c r="E46" s="339"/>
      <c r="F46" s="36"/>
      <c r="G46" s="43"/>
      <c r="H46" s="34"/>
      <c r="I46" s="51"/>
    </row>
    <row r="47" spans="1:9" s="358" customFormat="1" ht="15.5">
      <c r="A47" s="25">
        <v>120</v>
      </c>
      <c r="B47" s="24"/>
      <c r="C47" s="24"/>
      <c r="D47" s="36" t="s">
        <v>387</v>
      </c>
      <c r="E47" s="323"/>
      <c r="F47" s="36" t="s">
        <v>380</v>
      </c>
      <c r="G47" s="36" t="s">
        <v>794</v>
      </c>
      <c r="H47" s="320"/>
      <c r="I47" s="52">
        <f>IF(I38&gt;0,I22/I38,0)</f>
        <v>3.6493709837567757E-2</v>
      </c>
    </row>
    <row r="48" spans="1:9" s="358" customFormat="1" ht="15.5">
      <c r="A48" s="25">
        <v>121</v>
      </c>
      <c r="B48" s="24"/>
      <c r="C48" s="24"/>
      <c r="D48" s="36" t="s">
        <v>388</v>
      </c>
      <c r="E48" s="37"/>
      <c r="F48" s="36" t="s">
        <v>381</v>
      </c>
      <c r="G48" s="36" t="s">
        <v>795</v>
      </c>
      <c r="H48" s="320"/>
      <c r="I48" s="52">
        <f>IF(I39&gt;0,I24/I39,0)</f>
        <v>0</v>
      </c>
    </row>
    <row r="49" spans="1:9" s="358" customFormat="1" ht="15.5">
      <c r="A49" s="25">
        <v>122</v>
      </c>
      <c r="B49" s="24"/>
      <c r="C49" s="24"/>
      <c r="D49" s="36" t="s">
        <v>389</v>
      </c>
      <c r="E49" s="37" t="s">
        <v>174</v>
      </c>
      <c r="F49" s="36" t="s">
        <v>365</v>
      </c>
      <c r="G49" s="24" t="s">
        <v>175</v>
      </c>
      <c r="H49" s="320"/>
      <c r="I49" s="53">
        <f>+'ATT H-1A'!H241+0.01</f>
        <v>0.11499999999999999</v>
      </c>
    </row>
    <row r="50" spans="1:9" s="358" customFormat="1" ht="15.5">
      <c r="A50" s="25"/>
      <c r="B50" s="24"/>
      <c r="C50" s="24"/>
      <c r="D50" s="342"/>
      <c r="E50" s="339"/>
      <c r="F50" s="36"/>
      <c r="G50" s="24"/>
      <c r="H50" s="320"/>
      <c r="I50" s="339"/>
    </row>
    <row r="51" spans="1:9" s="358" customFormat="1" ht="15.5">
      <c r="A51" s="25">
        <v>123</v>
      </c>
      <c r="B51" s="24"/>
      <c r="C51" s="24"/>
      <c r="D51" s="342" t="s">
        <v>391</v>
      </c>
      <c r="E51" s="323"/>
      <c r="F51" s="345" t="s">
        <v>392</v>
      </c>
      <c r="G51" s="36" t="s">
        <v>796</v>
      </c>
      <c r="H51" s="54"/>
      <c r="I51" s="55">
        <f>I47*I43</f>
        <v>1.8239196178067584E-2</v>
      </c>
    </row>
    <row r="52" spans="1:9" s="358" customFormat="1" ht="15.5">
      <c r="A52" s="25">
        <v>124</v>
      </c>
      <c r="B52" s="24"/>
      <c r="C52" s="24"/>
      <c r="D52" s="342" t="s">
        <v>393</v>
      </c>
      <c r="E52" s="37"/>
      <c r="F52" s="345" t="s">
        <v>381</v>
      </c>
      <c r="G52" s="36" t="s">
        <v>797</v>
      </c>
      <c r="H52" s="56"/>
      <c r="I52" s="55">
        <f>I48*I44</f>
        <v>0</v>
      </c>
    </row>
    <row r="53" spans="1:9" s="358" customFormat="1" ht="15.5">
      <c r="A53" s="25">
        <v>125</v>
      </c>
      <c r="B53" s="24"/>
      <c r="C53" s="24"/>
      <c r="D53" s="346" t="s">
        <v>394</v>
      </c>
      <c r="E53" s="347"/>
      <c r="F53" s="346" t="s">
        <v>365</v>
      </c>
      <c r="G53" s="32" t="s">
        <v>798</v>
      </c>
      <c r="H53" s="57"/>
      <c r="I53" s="58">
        <f>I49*I45</f>
        <v>5.7524134438134519E-2</v>
      </c>
    </row>
    <row r="54" spans="1:9" s="358" customFormat="1" ht="15.5">
      <c r="A54" s="341">
        <v>126</v>
      </c>
      <c r="B54" s="24"/>
      <c r="C54" s="24" t="s">
        <v>395</v>
      </c>
      <c r="D54" s="24"/>
      <c r="E54" s="59"/>
      <c r="F54" s="60"/>
      <c r="G54" s="228" t="s">
        <v>799</v>
      </c>
      <c r="H54" s="62"/>
      <c r="I54" s="63">
        <f>SUM(I51:I53)</f>
        <v>7.5763330616202107E-2</v>
      </c>
    </row>
    <row r="55" spans="1:9" s="358" customFormat="1" ht="15.5">
      <c r="A55" s="64"/>
      <c r="B55" s="24"/>
      <c r="C55" s="24"/>
      <c r="D55" s="24"/>
      <c r="E55" s="59"/>
      <c r="F55" s="60"/>
      <c r="G55" s="61"/>
      <c r="H55" s="62"/>
      <c r="I55" s="63"/>
    </row>
    <row r="56" spans="1:9" s="358" customFormat="1" ht="16" thickBot="1">
      <c r="A56" s="341">
        <v>127</v>
      </c>
      <c r="B56" s="24"/>
      <c r="C56" s="24" t="s">
        <v>396</v>
      </c>
      <c r="D56" s="24"/>
      <c r="E56" s="65"/>
      <c r="F56" s="66"/>
      <c r="G56" s="67" t="s">
        <v>800</v>
      </c>
      <c r="H56" s="68"/>
      <c r="I56" s="69">
        <f>+I54*I16</f>
        <v>93280919.884105667</v>
      </c>
    </row>
    <row r="57" spans="1:9" s="358" customFormat="1" ht="16" thickTop="1">
      <c r="A57" s="341"/>
      <c r="B57" s="341"/>
      <c r="C57" s="341"/>
      <c r="D57" s="37"/>
      <c r="E57" s="339"/>
      <c r="F57" s="653"/>
      <c r="G57" s="320"/>
      <c r="H57" s="320"/>
      <c r="I57" s="55"/>
    </row>
    <row r="58" spans="1:9" s="358" customFormat="1" ht="15.5">
      <c r="A58" s="478" t="s">
        <v>176</v>
      </c>
      <c r="B58" s="478"/>
      <c r="C58" s="799"/>
      <c r="D58" s="800"/>
      <c r="E58" s="70"/>
      <c r="F58" s="801"/>
      <c r="G58" s="22"/>
      <c r="H58" s="22"/>
      <c r="I58" s="71"/>
    </row>
    <row r="59" spans="1:9" s="358" customFormat="1" ht="15.5">
      <c r="A59" s="26"/>
      <c r="B59" s="26"/>
      <c r="C59" s="341"/>
      <c r="D59" s="72"/>
      <c r="E59" s="322"/>
      <c r="F59" s="73"/>
      <c r="G59" s="339"/>
      <c r="H59" s="339"/>
      <c r="I59" s="74"/>
    </row>
    <row r="60" spans="1:9" s="358" customFormat="1" ht="15.5">
      <c r="A60" s="341" t="s">
        <v>86</v>
      </c>
      <c r="B60" s="341"/>
      <c r="C60" s="199" t="s">
        <v>87</v>
      </c>
      <c r="D60" s="339"/>
      <c r="E60" s="339"/>
      <c r="F60" s="73"/>
      <c r="G60" s="320"/>
      <c r="H60" s="75"/>
      <c r="I60" s="339"/>
    </row>
    <row r="61" spans="1:9" s="358" customFormat="1" ht="15.5">
      <c r="A61" s="25">
        <f>'ATT H-1A'!A253</f>
        <v>128</v>
      </c>
      <c r="B61" s="653"/>
      <c r="C61" s="341"/>
      <c r="D61" s="339" t="s">
        <v>177</v>
      </c>
      <c r="E61" s="339"/>
      <c r="F61" s="195" t="s">
        <v>1507</v>
      </c>
      <c r="G61" s="351"/>
      <c r="H61" s="334"/>
      <c r="I61" s="543">
        <f>+'ATT H-1A'!H253</f>
        <v>0.21</v>
      </c>
    </row>
    <row r="62" spans="1:9" s="358" customFormat="1" ht="15.5">
      <c r="A62" s="25">
        <f>'ATT H-1A'!A254</f>
        <v>129</v>
      </c>
      <c r="B62" s="653"/>
      <c r="C62" s="341"/>
      <c r="D62" s="334" t="s">
        <v>178</v>
      </c>
      <c r="E62" s="335"/>
      <c r="F62" s="195" t="s">
        <v>1507</v>
      </c>
      <c r="G62" s="351"/>
      <c r="H62" s="334"/>
      <c r="I62" s="543">
        <f>+'ATT H-1A'!H254</f>
        <v>0.09</v>
      </c>
    </row>
    <row r="63" spans="1:9" s="358" customFormat="1" ht="15.5">
      <c r="A63" s="25">
        <f>'ATT H-1A'!A255</f>
        <v>130</v>
      </c>
      <c r="B63" s="653"/>
      <c r="C63" s="341"/>
      <c r="D63" s="334" t="s">
        <v>457</v>
      </c>
      <c r="E63" s="334" t="s">
        <v>1540</v>
      </c>
      <c r="F63" s="653"/>
      <c r="G63" s="161" t="s">
        <v>1608</v>
      </c>
      <c r="H63" s="334"/>
      <c r="I63" s="543">
        <f>+'ATT H-1A'!H255</f>
        <v>0</v>
      </c>
    </row>
    <row r="64" spans="1:9" s="358" customFormat="1" ht="15.5">
      <c r="A64" s="25">
        <f>'ATT H-1A'!A256</f>
        <v>131</v>
      </c>
      <c r="B64" s="653"/>
      <c r="C64" s="341"/>
      <c r="D64" s="334" t="s">
        <v>179</v>
      </c>
      <c r="E64" s="76" t="s">
        <v>180</v>
      </c>
      <c r="F64" s="653"/>
      <c r="H64" s="334"/>
      <c r="I64" s="543">
        <f>+'ATT H-1A'!H256</f>
        <v>0.28109999999999991</v>
      </c>
    </row>
    <row r="65" spans="1:9" s="358" customFormat="1" ht="15.5">
      <c r="A65" s="25" t="str">
        <f>'ATT H-1A'!A257</f>
        <v>132a</v>
      </c>
      <c r="B65" s="653"/>
      <c r="C65" s="341"/>
      <c r="D65" s="334" t="s">
        <v>181</v>
      </c>
      <c r="E65" s="335"/>
      <c r="F65" s="653"/>
      <c r="G65" s="339"/>
      <c r="H65" s="334"/>
      <c r="I65" s="543">
        <f>+'ATT H-1A'!H257</f>
        <v>0.39101404924189714</v>
      </c>
    </row>
    <row r="66" spans="1:9" s="358" customFormat="1" ht="15.5">
      <c r="A66" s="25" t="str">
        <f>'ATT H-1A'!A258</f>
        <v>132b</v>
      </c>
      <c r="B66" s="653"/>
      <c r="D66" s="358" t="s">
        <v>1124</v>
      </c>
      <c r="E66" s="360" t="s">
        <v>1125</v>
      </c>
      <c r="F66" s="653"/>
      <c r="I66" s="336">
        <f>1*1/(1-I64)</f>
        <v>1.3910140492418972</v>
      </c>
    </row>
    <row r="67" spans="1:9" s="358" customFormat="1" ht="15.5">
      <c r="A67" s="25"/>
      <c r="B67" s="341"/>
      <c r="C67" s="341"/>
      <c r="D67" s="339"/>
      <c r="E67" s="339"/>
      <c r="F67" s="77"/>
      <c r="G67" s="76"/>
      <c r="H67" s="75"/>
      <c r="I67" s="78"/>
    </row>
    <row r="68" spans="1:9" s="358" customFormat="1" ht="15.5">
      <c r="A68" s="25"/>
      <c r="B68" s="341"/>
      <c r="C68" s="199" t="s">
        <v>182</v>
      </c>
      <c r="D68" s="37"/>
      <c r="E68" s="339"/>
      <c r="F68" s="195" t="s">
        <v>1508</v>
      </c>
      <c r="G68" s="320"/>
      <c r="H68" s="75"/>
      <c r="I68" s="79"/>
    </row>
    <row r="69" spans="1:9" s="358" customFormat="1" ht="15.5">
      <c r="A69" s="25">
        <f>'ATT H-1A'!A261</f>
        <v>133</v>
      </c>
      <c r="B69" s="653"/>
      <c r="C69" s="341"/>
      <c r="D69" s="358" t="s">
        <v>1146</v>
      </c>
      <c r="E69" s="339"/>
      <c r="F69" s="51" t="s">
        <v>183</v>
      </c>
      <c r="G69" s="161" t="s">
        <v>1126</v>
      </c>
      <c r="H69" s="75"/>
      <c r="I69" s="161">
        <f>+'ATT H-1A'!H261</f>
        <v>-107131.74445121195</v>
      </c>
    </row>
    <row r="70" spans="1:9" s="358" customFormat="1" ht="15.5">
      <c r="A70" s="25">
        <f>'ATT H-1A'!A262</f>
        <v>134</v>
      </c>
      <c r="B70" s="653"/>
      <c r="C70" s="341"/>
      <c r="D70" s="358" t="s">
        <v>1147</v>
      </c>
      <c r="E70" s="343"/>
      <c r="F70" s="82"/>
      <c r="G70" s="344" t="str">
        <f>"(Line "&amp;A66&amp;")"</f>
        <v>(Line 132b)</v>
      </c>
      <c r="H70" s="361"/>
      <c r="I70" s="336">
        <f>+I66</f>
        <v>1.3910140492418972</v>
      </c>
    </row>
    <row r="71" spans="1:9" s="358" customFormat="1" ht="15.5">
      <c r="A71" s="25">
        <f>'ATT H-1A'!A263</f>
        <v>135</v>
      </c>
      <c r="B71" s="653"/>
      <c r="C71" s="341"/>
      <c r="D71" s="201" t="s">
        <v>184</v>
      </c>
      <c r="E71" s="44"/>
      <c r="F71" s="83"/>
      <c r="G71" s="340" t="str">
        <f>"(Line "&amp;A69&amp;" * "&amp;A70&amp;")"</f>
        <v>(Line 133 * 134)</v>
      </c>
      <c r="H71" s="544"/>
      <c r="I71" s="352">
        <f>+I69*I70</f>
        <v>-149021.7616514285</v>
      </c>
    </row>
    <row r="72" spans="1:9" s="358" customFormat="1" ht="15.5">
      <c r="A72" s="25"/>
      <c r="B72" s="341"/>
      <c r="C72" s="341"/>
      <c r="D72" s="84"/>
      <c r="E72" s="348"/>
      <c r="F72" s="349"/>
      <c r="G72" s="350"/>
      <c r="H72" s="354"/>
      <c r="I72" s="355"/>
    </row>
    <row r="73" spans="1:9" s="358" customFormat="1" ht="15.5">
      <c r="A73" s="319"/>
      <c r="B73" s="38"/>
      <c r="C73" s="24" t="s">
        <v>978</v>
      </c>
      <c r="D73" s="84"/>
      <c r="E73" s="348"/>
      <c r="F73" s="349"/>
      <c r="G73" s="350"/>
      <c r="H73" s="354"/>
      <c r="I73" s="355"/>
    </row>
    <row r="74" spans="1:9" s="358" customFormat="1" ht="15.5">
      <c r="A74" s="25" t="str">
        <f>'ATT H-1A'!A266</f>
        <v>136a</v>
      </c>
      <c r="C74" s="24"/>
      <c r="D74" s="345" t="s">
        <v>1128</v>
      </c>
      <c r="F74" s="195" t="s">
        <v>1509</v>
      </c>
      <c r="G74" s="351" t="str">
        <f>'ATT H-1A'!F266</f>
        <v>Attachment 5, Line 136a</v>
      </c>
      <c r="H74" s="354"/>
      <c r="I74" s="329">
        <f>'ATT H-1A'!H266</f>
        <v>122576</v>
      </c>
    </row>
    <row r="75" spans="1:9" s="358" customFormat="1" ht="15.5">
      <c r="A75" s="25" t="str">
        <f>'ATT H-1A'!A267</f>
        <v>136b</v>
      </c>
      <c r="C75" s="24"/>
      <c r="D75" s="345" t="s">
        <v>1129</v>
      </c>
      <c r="F75" s="195" t="s">
        <v>1509</v>
      </c>
      <c r="G75" s="351" t="str">
        <f>'ATT H-1A'!F267</f>
        <v>Attachment 5, Line 136b</v>
      </c>
      <c r="H75" s="354"/>
      <c r="I75" s="329">
        <f>'ATT H-1A'!H267</f>
        <v>-11869406.450161485</v>
      </c>
    </row>
    <row r="76" spans="1:9" s="358" customFormat="1" ht="15.5">
      <c r="A76" s="25" t="str">
        <f>'ATT H-1A'!A268</f>
        <v>136c</v>
      </c>
      <c r="C76" s="24"/>
      <c r="D76" s="345" t="s">
        <v>1131</v>
      </c>
      <c r="F76" s="195" t="s">
        <v>1509</v>
      </c>
      <c r="G76" s="351" t="str">
        <f>'ATT H-1A'!F268</f>
        <v>Attachment 5, Line 136c</v>
      </c>
      <c r="H76" s="354"/>
      <c r="I76" s="329">
        <f>'ATT H-1A'!H268</f>
        <v>0</v>
      </c>
    </row>
    <row r="77" spans="1:9" s="358" customFormat="1" ht="15.5">
      <c r="A77" s="25" t="str">
        <f>'ATT H-1A'!A269</f>
        <v>136d</v>
      </c>
      <c r="C77" s="24"/>
      <c r="D77" s="346" t="s">
        <v>1133</v>
      </c>
      <c r="E77" s="179"/>
      <c r="F77" s="180" t="s">
        <v>1509</v>
      </c>
      <c r="G77" s="315" t="str">
        <f>'ATT H-1A'!F269</f>
        <v>Attachment 5, Line 136d</v>
      </c>
      <c r="H77" s="356"/>
      <c r="I77" s="546">
        <f>'ATT H-1A'!H269</f>
        <v>0</v>
      </c>
    </row>
    <row r="78" spans="1:9" s="358" customFormat="1" ht="15.5">
      <c r="A78" s="25" t="str">
        <f>'ATT H-1A'!A270</f>
        <v>136e</v>
      </c>
      <c r="C78" s="24"/>
      <c r="D78" s="345" t="s">
        <v>1135</v>
      </c>
      <c r="F78" s="195"/>
      <c r="G78" s="340" t="str">
        <f>"(Line "&amp;A74&amp;" + "&amp;A75&amp;" + "&amp;A76&amp;" + "&amp;A77&amp;")"</f>
        <v>(Line 136a + 136b + 136c + 136d)</v>
      </c>
      <c r="H78" s="354"/>
      <c r="I78" s="34">
        <f>SUM(I74:I77)</f>
        <v>-11746830.450161485</v>
      </c>
    </row>
    <row r="79" spans="1:9" s="358" customFormat="1" ht="15.5">
      <c r="A79" s="25" t="str">
        <f>'ATT H-1A'!A271</f>
        <v>136f</v>
      </c>
      <c r="B79" s="341"/>
      <c r="D79" s="347" t="s">
        <v>1609</v>
      </c>
      <c r="E79" s="353"/>
      <c r="F79" s="177"/>
      <c r="G79" s="344" t="str">
        <f>"(Line "&amp;A66&amp;")"</f>
        <v>(Line 132b)</v>
      </c>
      <c r="H79" s="356"/>
      <c r="I79" s="336">
        <f>I66</f>
        <v>1.3910140492418972</v>
      </c>
    </row>
    <row r="80" spans="1:9" s="358" customFormat="1" ht="15.5">
      <c r="A80" s="25" t="str">
        <f>'ATT H-1A'!A272</f>
        <v>136g</v>
      </c>
      <c r="B80" s="341"/>
      <c r="D80" s="345" t="s">
        <v>978</v>
      </c>
      <c r="E80" s="348" t="s">
        <v>86</v>
      </c>
      <c r="G80" s="340" t="str">
        <f>"(Line "&amp;A78&amp;" * "&amp;A79&amp;")"</f>
        <v>(Line 136e * 136f)</v>
      </c>
      <c r="H80" s="354"/>
      <c r="I80" s="352">
        <f>+I78*I79</f>
        <v>-16340006.190237146</v>
      </c>
    </row>
    <row r="81" spans="1:9" s="358" customFormat="1" ht="15.5">
      <c r="A81" s="341"/>
      <c r="B81" s="341"/>
      <c r="C81" s="341"/>
      <c r="D81" s="339"/>
      <c r="E81" s="339"/>
      <c r="F81" s="77"/>
      <c r="G81" s="76"/>
      <c r="H81" s="75"/>
      <c r="I81" s="541"/>
    </row>
    <row r="82" spans="1:9" s="358" customFormat="1" ht="15.5">
      <c r="A82" s="25">
        <f>'ATT H-1A'!A274</f>
        <v>137</v>
      </c>
      <c r="B82" s="653"/>
      <c r="C82" s="358" t="s">
        <v>185</v>
      </c>
      <c r="E82" s="339" t="s">
        <v>186</v>
      </c>
      <c r="F82" s="73"/>
      <c r="G82" s="340" t="str">
        <f>"(Line "&amp;A65&amp;" * "&amp;A56&amp;" * (1-("&amp;A51&amp;" / "&amp;A54&amp;")))"</f>
        <v>(Line 132a * 127 * (1-(123 / 126)))</v>
      </c>
      <c r="H82" s="339"/>
      <c r="I82" s="542">
        <f>+I65*(1-I51/I54)*I56</f>
        <v>27693396.034838494</v>
      </c>
    </row>
    <row r="83" spans="1:9" s="358" customFormat="1" ht="15.5">
      <c r="A83" s="341"/>
      <c r="B83" s="341"/>
      <c r="C83" s="341"/>
      <c r="D83" s="345"/>
      <c r="E83" s="348"/>
      <c r="F83" s="359"/>
      <c r="G83" s="351"/>
      <c r="H83" s="354"/>
      <c r="I83" s="545"/>
    </row>
    <row r="84" spans="1:9" s="358" customFormat="1" ht="16" thickBot="1">
      <c r="A84" s="25">
        <f>'ATT H-1A'!A276</f>
        <v>138</v>
      </c>
      <c r="B84" s="653"/>
      <c r="C84" s="197" t="s">
        <v>187</v>
      </c>
      <c r="D84" s="87"/>
      <c r="E84" s="65"/>
      <c r="F84" s="88"/>
      <c r="G84" s="169" t="str">
        <f>"(Line "&amp;A71&amp;" + "&amp;A80&amp;" +"&amp;A82&amp;")"</f>
        <v>(Line 135 + 136g +137)</v>
      </c>
      <c r="H84" s="89"/>
      <c r="I84" s="547">
        <f>+I82+I71+I80</f>
        <v>11204368.082949918</v>
      </c>
    </row>
    <row r="85" spans="1:9" s="358" customFormat="1" ht="16" thickTop="1">
      <c r="A85" s="341"/>
      <c r="B85" s="341"/>
      <c r="C85" s="341"/>
      <c r="D85" s="76"/>
      <c r="E85" s="339"/>
      <c r="F85" s="653"/>
      <c r="G85" s="90"/>
      <c r="H85" s="91"/>
      <c r="I85" s="92"/>
    </row>
    <row r="86" spans="1:9" s="358" customFormat="1" ht="15.5"/>
    <row r="87" spans="1:9" s="276" customFormat="1" ht="15.5"/>
    <row r="88" spans="1:9" s="276" customFormat="1" ht="15.5"/>
    <row r="89" spans="1:9" s="276" customFormat="1" ht="15.5"/>
    <row r="90" spans="1:9" s="276" customFormat="1" ht="15.5"/>
    <row r="91" spans="1:9" s="276" customFormat="1" ht="15.5"/>
    <row r="92" spans="1:9" s="276" customFormat="1" ht="15.5"/>
    <row r="93" spans="1:9" s="276" customFormat="1" ht="15.5"/>
    <row r="94" spans="1:9" s="276" customFormat="1" ht="15.5"/>
    <row r="95" spans="1:9" s="276" customFormat="1" ht="15.5"/>
    <row r="96" spans="1:9" s="276" customFormat="1" ht="15.5"/>
    <row r="97" s="276" customFormat="1" ht="15.5"/>
    <row r="98" s="276" customFormat="1" ht="15.5"/>
    <row r="99" s="276" customFormat="1" ht="15.5"/>
    <row r="100" s="276" customFormat="1" ht="15.5"/>
    <row r="101" s="276" customFormat="1" ht="15.5"/>
    <row r="102" s="276" customFormat="1" ht="15.5"/>
    <row r="103" s="276" customFormat="1" ht="15.5"/>
    <row r="104" s="276" customFormat="1" ht="15.5"/>
    <row r="105" s="276" customFormat="1" ht="15.5"/>
    <row r="106" s="276" customFormat="1" ht="15.5"/>
    <row r="107" s="276" customFormat="1" ht="15.5"/>
    <row r="108" s="276" customFormat="1" ht="15.5"/>
    <row r="109" s="276" customFormat="1" ht="15.5"/>
    <row r="110" s="276" customFormat="1" ht="15.5"/>
    <row r="111" s="276" customFormat="1" ht="15.5"/>
    <row r="112" s="276" customFormat="1" ht="15.5"/>
    <row r="113" s="276" customFormat="1" ht="15.5"/>
    <row r="114" s="276" customFormat="1" ht="15.5"/>
    <row r="313" spans="1:6" ht="15.5">
      <c r="C313" s="7"/>
    </row>
    <row r="315" spans="1:6">
      <c r="A315" s="10"/>
      <c r="B315" s="10"/>
      <c r="C315" s="10"/>
      <c r="D315" s="10"/>
      <c r="E315" s="10"/>
      <c r="F315" s="10"/>
    </row>
    <row r="316" spans="1:6">
      <c r="A316" s="10"/>
      <c r="B316" s="10"/>
      <c r="C316" s="10"/>
      <c r="D316" s="10"/>
      <c r="E316" s="10"/>
      <c r="F316" s="10"/>
    </row>
    <row r="317" spans="1:6">
      <c r="A317" s="10"/>
      <c r="B317" s="10"/>
      <c r="C317" s="10"/>
      <c r="D317" s="10"/>
      <c r="E317" s="10"/>
      <c r="F317" s="10"/>
    </row>
    <row r="318" spans="1:6">
      <c r="A318" s="10"/>
      <c r="B318" s="10"/>
      <c r="C318" s="10"/>
      <c r="D318" s="10"/>
      <c r="E318" s="10"/>
      <c r="F318" s="10"/>
    </row>
    <row r="319" spans="1:6">
      <c r="A319" s="10"/>
      <c r="B319" s="10"/>
      <c r="C319" s="10"/>
      <c r="D319" s="10"/>
      <c r="E319" s="10"/>
      <c r="F319" s="10"/>
    </row>
    <row r="320" spans="1:6">
      <c r="A320" s="10"/>
      <c r="B320" s="10"/>
      <c r="C320" s="10"/>
      <c r="D320" s="10"/>
      <c r="E320" s="10"/>
      <c r="F320" s="10"/>
    </row>
    <row r="321" spans="1:6">
      <c r="A321" s="10"/>
      <c r="B321" s="10"/>
      <c r="C321" s="10"/>
      <c r="D321" s="10"/>
      <c r="E321" s="10"/>
      <c r="F321" s="10"/>
    </row>
    <row r="322" spans="1:6">
      <c r="A322" s="10"/>
      <c r="B322" s="10"/>
      <c r="C322" s="10"/>
      <c r="D322" s="10"/>
      <c r="E322" s="10"/>
      <c r="F322" s="10"/>
    </row>
    <row r="323" spans="1:6">
      <c r="A323" s="10"/>
      <c r="B323" s="10"/>
      <c r="C323" s="10"/>
      <c r="D323" s="10"/>
      <c r="E323" s="10"/>
      <c r="F323" s="10"/>
    </row>
  </sheetData>
  <customSheetViews>
    <customSheetView guid="{E6D9E970-926F-4F3B-8D36-41EB74ECFD6A}" scale="75" fitToPage="1" topLeftCell="A7">
      <selection activeCell="I11" sqref="I11"/>
      <pageMargins left="0.5" right="0.5" top="0.5" bottom="0.5" header="0.5" footer="0.5"/>
      <pageSetup scale="52" orientation="portrait" r:id="rId1"/>
    </customSheetView>
  </customSheetViews>
  <mergeCells count="3">
    <mergeCell ref="A1:I1"/>
    <mergeCell ref="A3:I3"/>
    <mergeCell ref="A2:I2"/>
  </mergeCells>
  <pageMargins left="0.5" right="0.5" top="0.5" bottom="0.5" header="0.5" footer="0.5"/>
  <pageSetup scale="46"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N294"/>
  <sheetViews>
    <sheetView view="pageBreakPreview" topLeftCell="G157" zoomScale="35" zoomScaleNormal="90" zoomScaleSheetLayoutView="35" workbookViewId="0">
      <selection activeCell="G235" sqref="A1:XFD1048576"/>
    </sheetView>
  </sheetViews>
  <sheetFormatPr defaultColWidth="9.1796875" defaultRowHeight="12.5"/>
  <cols>
    <col min="1" max="1" width="6.453125" style="313" customWidth="1"/>
    <col min="2" max="2" width="4.26953125" style="313" customWidth="1"/>
    <col min="3" max="3" width="60.54296875" style="313" customWidth="1"/>
    <col min="4" max="4" width="22.54296875" style="313" customWidth="1"/>
    <col min="5" max="5" width="14.1796875" style="313" customWidth="1"/>
    <col min="6" max="6" width="44.1796875" style="313" customWidth="1"/>
    <col min="7" max="7" width="19" style="313" customWidth="1"/>
    <col min="8" max="8" width="15.7265625" style="313" customWidth="1"/>
    <col min="9" max="9" width="18.26953125" style="313" customWidth="1"/>
    <col min="10" max="10" width="17.54296875" style="313" customWidth="1"/>
    <col min="11" max="11" width="14.54296875" style="313" customWidth="1"/>
    <col min="12" max="12" width="16.81640625" style="313" customWidth="1"/>
    <col min="13" max="19" width="14.54296875" style="313" customWidth="1"/>
    <col min="20" max="20" width="16" style="313" customWidth="1"/>
    <col min="21" max="21" width="16.81640625" style="313" customWidth="1"/>
    <col min="22" max="22" width="15.1796875" style="313" customWidth="1"/>
    <col min="23" max="23" width="13.81640625" style="313" customWidth="1"/>
    <col min="24" max="24" width="14.54296875" style="313" customWidth="1"/>
    <col min="25" max="25" width="22.1796875" style="313" customWidth="1"/>
    <col min="26" max="26" width="12.81640625" style="313" customWidth="1"/>
    <col min="27" max="27" width="14.81640625" style="313" customWidth="1"/>
    <col min="28" max="28" width="12.81640625" style="313" customWidth="1"/>
    <col min="29" max="29" width="16.1796875" style="313" customWidth="1"/>
    <col min="30" max="16384" width="9.1796875" style="313"/>
  </cols>
  <sheetData>
    <row r="1" spans="1:17" ht="21" customHeight="1">
      <c r="A1" s="1270"/>
      <c r="B1" s="1271"/>
      <c r="D1" s="1237"/>
      <c r="E1" s="1272"/>
      <c r="F1" s="1273"/>
      <c r="G1" s="652" t="s">
        <v>1400</v>
      </c>
      <c r="H1" s="9"/>
      <c r="I1" s="9"/>
      <c r="J1" s="9"/>
      <c r="K1" s="9"/>
      <c r="L1" s="9"/>
      <c r="M1" s="9"/>
      <c r="N1" s="9"/>
      <c r="O1" s="9"/>
      <c r="P1" s="9"/>
      <c r="Q1" s="9"/>
    </row>
    <row r="2" spans="1:17" ht="21" customHeight="1">
      <c r="A2" s="1"/>
      <c r="B2" s="1271"/>
      <c r="D2" s="1237"/>
      <c r="E2" s="1272"/>
      <c r="F2" s="1273"/>
      <c r="G2" s="654" t="s">
        <v>48</v>
      </c>
      <c r="H2" s="9"/>
      <c r="I2" s="9"/>
      <c r="J2" s="9"/>
      <c r="K2" s="9"/>
      <c r="L2" s="9"/>
      <c r="M2" s="9"/>
      <c r="N2" s="9"/>
      <c r="O2" s="9"/>
      <c r="P2" s="9"/>
      <c r="Q2" s="569"/>
    </row>
    <row r="3" spans="1:17" ht="21" customHeight="1">
      <c r="A3" s="1"/>
      <c r="B3" s="1271"/>
      <c r="D3" s="1237"/>
      <c r="E3" s="1272"/>
      <c r="F3" s="1273"/>
      <c r="G3" s="1179"/>
      <c r="H3" s="9"/>
      <c r="I3" s="9"/>
      <c r="J3" s="9"/>
      <c r="K3" s="9"/>
      <c r="L3" s="9"/>
      <c r="M3" s="9"/>
      <c r="N3" s="9"/>
      <c r="O3" s="9"/>
      <c r="P3" s="9"/>
      <c r="Q3" s="569"/>
    </row>
    <row r="4" spans="1:17" ht="18.5" thickBot="1">
      <c r="A4" s="1432" t="s">
        <v>49</v>
      </c>
      <c r="B4" s="1271"/>
      <c r="D4" s="1237"/>
      <c r="E4" s="1272"/>
      <c r="F4" s="1273"/>
      <c r="G4" s="9"/>
      <c r="H4" s="9"/>
      <c r="I4" s="9"/>
      <c r="J4" s="9"/>
      <c r="K4" s="9"/>
      <c r="L4" s="9"/>
      <c r="M4" s="9"/>
      <c r="N4" s="9"/>
      <c r="O4" s="9"/>
      <c r="P4" s="9"/>
      <c r="Q4" s="9"/>
    </row>
    <row r="5" spans="1:17" ht="39" customHeight="1">
      <c r="A5" s="1721" t="s">
        <v>50</v>
      </c>
      <c r="B5" s="1722"/>
      <c r="C5" s="1722"/>
      <c r="D5" s="1722"/>
      <c r="E5" s="1722"/>
      <c r="F5" s="1723"/>
      <c r="G5" s="1155" t="s">
        <v>51</v>
      </c>
      <c r="H5" s="1156" t="s">
        <v>52</v>
      </c>
      <c r="I5" s="1156" t="s">
        <v>53</v>
      </c>
      <c r="J5" s="1727" t="s">
        <v>18</v>
      </c>
      <c r="K5" s="1742"/>
      <c r="L5" s="1742"/>
      <c r="M5" s="1742"/>
      <c r="N5" s="1742"/>
      <c r="O5" s="1742"/>
      <c r="P5" s="1742"/>
      <c r="Q5" s="1743"/>
    </row>
    <row r="6" spans="1:17" ht="13">
      <c r="A6" s="1274"/>
      <c r="B6" s="1275" t="s">
        <v>54</v>
      </c>
      <c r="C6" s="1237"/>
      <c r="D6" s="1158"/>
      <c r="E6" s="1171"/>
      <c r="F6" s="1167"/>
      <c r="G6" s="1157"/>
      <c r="H6" s="1158"/>
      <c r="I6" s="1158"/>
      <c r="J6" s="1777"/>
      <c r="K6" s="1759"/>
      <c r="L6" s="1759"/>
      <c r="M6" s="1759"/>
      <c r="N6" s="1759"/>
      <c r="O6" s="1759"/>
      <c r="P6" s="1759"/>
      <c r="Q6" s="1760"/>
    </row>
    <row r="7" spans="1:17">
      <c r="A7" s="1276">
        <v>10</v>
      </c>
      <c r="B7" s="1158"/>
      <c r="C7" s="116" t="s">
        <v>145</v>
      </c>
      <c r="D7" s="1237"/>
      <c r="E7" s="1277" t="s">
        <v>769</v>
      </c>
      <c r="F7" s="1278" t="s">
        <v>933</v>
      </c>
      <c r="G7" s="1647">
        <f>'9 - Rate Base'!$I$23</f>
        <v>56683544</v>
      </c>
      <c r="H7" s="317">
        <f>G7</f>
        <v>56683544</v>
      </c>
      <c r="I7" s="12">
        <v>0</v>
      </c>
      <c r="J7" s="1778" t="s">
        <v>55</v>
      </c>
      <c r="K7" s="1779"/>
      <c r="L7" s="1779"/>
      <c r="M7" s="1779"/>
      <c r="N7" s="1779"/>
      <c r="O7" s="1779"/>
      <c r="P7" s="1779"/>
      <c r="Q7" s="1780"/>
    </row>
    <row r="8" spans="1:17">
      <c r="A8" s="1276">
        <v>11</v>
      </c>
      <c r="B8" s="1158"/>
      <c r="C8" s="116" t="s">
        <v>267</v>
      </c>
      <c r="D8" s="1237"/>
      <c r="E8" s="1277" t="s">
        <v>769</v>
      </c>
      <c r="F8" s="1278" t="s">
        <v>934</v>
      </c>
      <c r="G8" s="317">
        <f>'9 - Rate Base'!J23</f>
        <v>0</v>
      </c>
      <c r="H8" s="12">
        <f>G8</f>
        <v>0</v>
      </c>
      <c r="I8" s="12">
        <v>0</v>
      </c>
      <c r="J8" s="1778"/>
      <c r="K8" s="1779"/>
      <c r="L8" s="1779"/>
      <c r="M8" s="1779"/>
      <c r="N8" s="1779"/>
      <c r="O8" s="1779"/>
      <c r="P8" s="1779"/>
      <c r="Q8" s="1780"/>
    </row>
    <row r="9" spans="1:17">
      <c r="A9" s="1276">
        <v>12</v>
      </c>
      <c r="B9" s="1237"/>
      <c r="C9" s="116" t="s">
        <v>269</v>
      </c>
      <c r="D9" s="1237"/>
      <c r="E9" s="1277" t="s">
        <v>769</v>
      </c>
      <c r="F9" s="1278" t="s">
        <v>935</v>
      </c>
      <c r="G9" s="317">
        <f>'9 - Rate Base'!H23</f>
        <v>0</v>
      </c>
      <c r="H9" s="12">
        <f>G9</f>
        <v>0</v>
      </c>
      <c r="I9" s="12">
        <v>0</v>
      </c>
      <c r="J9" s="1778"/>
      <c r="K9" s="1779"/>
      <c r="L9" s="1779"/>
      <c r="M9" s="1779"/>
      <c r="N9" s="1779"/>
      <c r="O9" s="1779"/>
      <c r="P9" s="1779"/>
      <c r="Q9" s="1780"/>
    </row>
    <row r="10" spans="1:17" ht="13">
      <c r="A10" s="1274"/>
      <c r="B10" s="1275" t="s">
        <v>56</v>
      </c>
      <c r="C10" s="1237"/>
      <c r="D10" s="1237"/>
      <c r="E10" s="1279"/>
      <c r="F10" s="1278"/>
      <c r="G10" s="1157"/>
      <c r="H10" s="1158"/>
      <c r="I10" s="1158"/>
      <c r="J10" s="1159"/>
      <c r="K10" s="1160"/>
      <c r="L10" s="1160"/>
      <c r="M10" s="1160"/>
      <c r="N10" s="1160"/>
      <c r="O10" s="1160"/>
      <c r="P10" s="1160"/>
      <c r="Q10" s="1161"/>
    </row>
    <row r="11" spans="1:17">
      <c r="A11" s="1276">
        <v>24</v>
      </c>
      <c r="B11" s="1271"/>
      <c r="C11" s="116" t="s">
        <v>279</v>
      </c>
      <c r="D11" s="1237"/>
      <c r="E11" s="1277" t="s">
        <v>775</v>
      </c>
      <c r="F11" s="1278" t="s">
        <v>936</v>
      </c>
      <c r="G11" s="1162"/>
      <c r="H11" s="12">
        <v>0</v>
      </c>
      <c r="I11" s="12">
        <v>0</v>
      </c>
      <c r="J11" s="1778"/>
      <c r="K11" s="1779"/>
      <c r="L11" s="1779"/>
      <c r="M11" s="1779"/>
      <c r="N11" s="1779"/>
      <c r="O11" s="1779"/>
      <c r="P11" s="1779"/>
      <c r="Q11" s="1780"/>
    </row>
    <row r="12" spans="1:17" ht="13">
      <c r="A12" s="1280"/>
      <c r="B12" s="1281" t="s">
        <v>57</v>
      </c>
      <c r="C12" s="1282"/>
      <c r="D12" s="987"/>
      <c r="E12" s="1283"/>
      <c r="F12" s="1238"/>
      <c r="G12" s="1157"/>
      <c r="H12" s="1158"/>
      <c r="I12" s="1158"/>
      <c r="J12" s="1159"/>
      <c r="K12" s="1160"/>
      <c r="L12" s="1160"/>
      <c r="M12" s="1160"/>
      <c r="N12" s="1160"/>
      <c r="O12" s="1160"/>
      <c r="P12" s="1160"/>
      <c r="Q12" s="1161"/>
    </row>
    <row r="13" spans="1:17">
      <c r="A13" s="1276">
        <v>41</v>
      </c>
      <c r="B13" s="987"/>
      <c r="C13" s="116" t="s">
        <v>292</v>
      </c>
      <c r="D13" s="1284"/>
      <c r="E13" s="1277" t="s">
        <v>1617</v>
      </c>
      <c r="F13" s="1278" t="s">
        <v>931</v>
      </c>
      <c r="G13" s="13">
        <f>-'1B - ADIT EOY'!E275</f>
        <v>2108797</v>
      </c>
      <c r="H13" s="12">
        <f>G13</f>
        <v>2108797</v>
      </c>
      <c r="I13" s="12">
        <v>0</v>
      </c>
      <c r="J13" s="1778" t="s">
        <v>55</v>
      </c>
      <c r="K13" s="1779"/>
      <c r="L13" s="1779"/>
      <c r="M13" s="1779"/>
      <c r="N13" s="1779"/>
      <c r="O13" s="1779"/>
      <c r="P13" s="1779"/>
      <c r="Q13" s="1780"/>
    </row>
    <row r="14" spans="1:17" ht="13">
      <c r="A14" s="1276"/>
      <c r="B14" s="1281" t="s">
        <v>58</v>
      </c>
      <c r="C14" s="1174"/>
      <c r="D14" s="987"/>
      <c r="E14" s="1285"/>
      <c r="F14" s="1286"/>
      <c r="G14" s="1157"/>
      <c r="H14" s="1158"/>
      <c r="I14" s="1158"/>
      <c r="J14" s="1159"/>
      <c r="K14" s="1160"/>
      <c r="L14" s="1160"/>
      <c r="M14" s="1160"/>
      <c r="N14" s="1160"/>
      <c r="O14" s="1160"/>
      <c r="P14" s="1160"/>
      <c r="Q14" s="1161"/>
    </row>
    <row r="15" spans="1:17" ht="15.75" customHeight="1">
      <c r="A15" s="1280">
        <v>47</v>
      </c>
      <c r="B15" s="987"/>
      <c r="C15" s="1174" t="s">
        <v>301</v>
      </c>
      <c r="D15" s="986"/>
      <c r="E15" s="1285" t="s">
        <v>769</v>
      </c>
      <c r="F15" s="1287" t="s">
        <v>937</v>
      </c>
      <c r="G15" s="1288">
        <v>0</v>
      </c>
      <c r="H15" s="12">
        <v>0</v>
      </c>
      <c r="I15" s="12">
        <v>0</v>
      </c>
      <c r="J15" s="1778" t="s">
        <v>55</v>
      </c>
      <c r="K15" s="1779"/>
      <c r="L15" s="1779"/>
      <c r="M15" s="1779"/>
      <c r="N15" s="1779"/>
      <c r="O15" s="1779"/>
      <c r="P15" s="1779"/>
      <c r="Q15" s="1780"/>
    </row>
    <row r="16" spans="1:17" ht="13">
      <c r="A16" s="1276"/>
      <c r="B16" s="1275" t="s">
        <v>59</v>
      </c>
      <c r="C16" s="1174"/>
      <c r="D16" s="986"/>
      <c r="E16" s="1279"/>
      <c r="F16" s="1287"/>
      <c r="G16" s="1157"/>
      <c r="H16" s="1158"/>
      <c r="I16" s="1158"/>
      <c r="J16" s="1159"/>
      <c r="K16" s="1160"/>
      <c r="L16" s="1160"/>
      <c r="M16" s="1160"/>
      <c r="N16" s="1160"/>
      <c r="O16" s="1160"/>
      <c r="P16" s="1160"/>
      <c r="Q16" s="1161"/>
    </row>
    <row r="17" spans="1:17" ht="13">
      <c r="A17" s="1276">
        <v>65</v>
      </c>
      <c r="B17" s="1275"/>
      <c r="C17" s="116" t="s">
        <v>323</v>
      </c>
      <c r="D17" s="986"/>
      <c r="E17" s="1277" t="s">
        <v>769</v>
      </c>
      <c r="F17" s="1278" t="s">
        <v>324</v>
      </c>
      <c r="G17" s="1163"/>
      <c r="H17" s="1158"/>
      <c r="I17" s="1158"/>
      <c r="J17" s="1159"/>
      <c r="K17" s="1160"/>
      <c r="L17" s="1160"/>
      <c r="M17" s="1160"/>
      <c r="N17" s="1160"/>
      <c r="O17" s="1160"/>
      <c r="P17" s="1160"/>
      <c r="Q17" s="1161"/>
    </row>
    <row r="18" spans="1:17" ht="13" thickBot="1">
      <c r="A18" s="1289">
        <v>67</v>
      </c>
      <c r="B18" s="1290"/>
      <c r="C18" s="1291" t="s">
        <v>325</v>
      </c>
      <c r="D18" s="1292"/>
      <c r="E18" s="1293" t="s">
        <v>769</v>
      </c>
      <c r="F18" s="1294" t="s">
        <v>268</v>
      </c>
      <c r="G18" s="1164"/>
      <c r="H18" s="1165">
        <v>0</v>
      </c>
      <c r="I18" s="1165">
        <v>0</v>
      </c>
      <c r="J18" s="1781"/>
      <c r="K18" s="1782"/>
      <c r="L18" s="1782"/>
      <c r="M18" s="1782"/>
      <c r="N18" s="1782"/>
      <c r="O18" s="1782"/>
      <c r="P18" s="1782"/>
      <c r="Q18" s="1783"/>
    </row>
    <row r="19" spans="1:17">
      <c r="G19" s="9"/>
      <c r="H19" s="9"/>
      <c r="I19" s="9"/>
      <c r="J19" s="9"/>
      <c r="K19" s="9"/>
      <c r="L19" s="9"/>
      <c r="M19" s="9"/>
      <c r="N19" s="9"/>
      <c r="O19" s="9"/>
      <c r="P19" s="9"/>
      <c r="Q19" s="9"/>
    </row>
    <row r="20" spans="1:17">
      <c r="G20" s="9"/>
      <c r="H20" s="9"/>
      <c r="I20" s="9"/>
      <c r="J20" s="9"/>
      <c r="K20" s="9"/>
      <c r="L20" s="9"/>
      <c r="M20" s="9"/>
      <c r="N20" s="9"/>
      <c r="O20" s="9"/>
      <c r="P20" s="9"/>
      <c r="Q20" s="9"/>
    </row>
    <row r="21" spans="1:17" ht="18.5" thickBot="1">
      <c r="A21" s="1432" t="s">
        <v>61</v>
      </c>
      <c r="G21" s="9"/>
      <c r="H21" s="9"/>
      <c r="I21" s="9"/>
      <c r="J21" s="9"/>
      <c r="K21" s="9"/>
      <c r="L21" s="9"/>
      <c r="M21" s="9"/>
      <c r="N21" s="9"/>
      <c r="O21" s="9"/>
      <c r="P21" s="9"/>
      <c r="Q21" s="9"/>
    </row>
    <row r="22" spans="1:17" ht="50.25" customHeight="1">
      <c r="A22" s="1721" t="s">
        <v>50</v>
      </c>
      <c r="B22" s="1722"/>
      <c r="C22" s="1722"/>
      <c r="D22" s="1722"/>
      <c r="E22" s="1722"/>
      <c r="F22" s="1723"/>
      <c r="G22" s="1156" t="s">
        <v>51</v>
      </c>
      <c r="H22" s="1156" t="s">
        <v>62</v>
      </c>
      <c r="I22" s="1156" t="s">
        <v>63</v>
      </c>
      <c r="J22" s="1727" t="s">
        <v>18</v>
      </c>
      <c r="K22" s="1742"/>
      <c r="L22" s="1742"/>
      <c r="M22" s="1742"/>
      <c r="N22" s="1742"/>
      <c r="O22" s="1742"/>
      <c r="P22" s="1742"/>
      <c r="Q22" s="1743"/>
    </row>
    <row r="23" spans="1:17" ht="33.75" customHeight="1">
      <c r="A23" s="1276">
        <v>28</v>
      </c>
      <c r="B23" s="1295"/>
      <c r="C23" s="1281" t="s">
        <v>283</v>
      </c>
      <c r="D23" s="1296"/>
      <c r="E23" s="1277" t="s">
        <v>67</v>
      </c>
      <c r="F23" s="1297" t="s">
        <v>938</v>
      </c>
      <c r="G23" s="1298">
        <v>11531578</v>
      </c>
      <c r="H23" s="1043">
        <v>782029</v>
      </c>
      <c r="I23" s="317">
        <f>G23-H23</f>
        <v>10749549</v>
      </c>
      <c r="J23" s="1759" t="s">
        <v>64</v>
      </c>
      <c r="K23" s="1759"/>
      <c r="L23" s="1759"/>
      <c r="M23" s="1759"/>
      <c r="N23" s="1759"/>
      <c r="O23" s="1759"/>
      <c r="P23" s="1759"/>
      <c r="Q23" s="1760"/>
    </row>
    <row r="24" spans="1:17" ht="15.75" customHeight="1">
      <c r="A24" s="1276"/>
      <c r="B24" s="1275"/>
      <c r="C24" s="987"/>
      <c r="D24" s="986"/>
      <c r="E24" s="12"/>
      <c r="F24" s="1238"/>
      <c r="G24" s="987"/>
      <c r="H24" s="987"/>
      <c r="I24" s="987"/>
      <c r="J24" s="1751"/>
      <c r="K24" s="1759"/>
      <c r="L24" s="1759"/>
      <c r="M24" s="1759"/>
      <c r="N24" s="1759"/>
      <c r="O24" s="1759"/>
      <c r="P24" s="1759"/>
      <c r="Q24" s="1760"/>
    </row>
    <row r="25" spans="1:17" ht="13">
      <c r="A25" s="1276"/>
      <c r="B25" s="1299"/>
      <c r="C25" s="116"/>
      <c r="D25" s="986"/>
      <c r="E25" s="1277"/>
      <c r="F25" s="1300"/>
      <c r="G25" s="1158"/>
      <c r="H25" s="1166"/>
      <c r="I25" s="1158"/>
      <c r="J25" s="1158">
        <v>1</v>
      </c>
      <c r="K25" s="1158" t="s">
        <v>1864</v>
      </c>
      <c r="L25" s="1158"/>
      <c r="M25" s="1158"/>
      <c r="N25" s="1158"/>
      <c r="O25" s="1158"/>
      <c r="P25" s="1158"/>
      <c r="Q25" s="1167"/>
    </row>
    <row r="26" spans="1:17" ht="13">
      <c r="A26" s="1276"/>
      <c r="B26" s="1299"/>
      <c r="C26" s="116"/>
      <c r="D26" s="986"/>
      <c r="E26" s="1277"/>
      <c r="F26" s="1300"/>
      <c r="G26" s="1158"/>
      <c r="H26" s="1168"/>
      <c r="I26" s="1158"/>
      <c r="J26" s="1158">
        <v>2</v>
      </c>
      <c r="K26" s="1158"/>
      <c r="L26" s="1158"/>
      <c r="M26" s="1158"/>
      <c r="N26" s="1158"/>
      <c r="O26" s="1158"/>
      <c r="P26" s="1158"/>
      <c r="Q26" s="1167"/>
    </row>
    <row r="27" spans="1:17" ht="13">
      <c r="A27" s="1276"/>
      <c r="B27" s="1299"/>
      <c r="C27" s="116"/>
      <c r="D27" s="986"/>
      <c r="E27" s="1277"/>
      <c r="F27" s="1300"/>
      <c r="G27" s="1158"/>
      <c r="H27" s="1168"/>
      <c r="I27" s="1158"/>
      <c r="J27" s="1158">
        <v>3</v>
      </c>
      <c r="K27" s="1158"/>
      <c r="L27" s="1158"/>
      <c r="M27" s="1158"/>
      <c r="N27" s="1158"/>
      <c r="O27" s="1158"/>
      <c r="P27" s="1158"/>
      <c r="Q27" s="1167"/>
    </row>
    <row r="28" spans="1:17" ht="13">
      <c r="A28" s="1276"/>
      <c r="B28" s="1299"/>
      <c r="C28" s="116"/>
      <c r="D28" s="986"/>
      <c r="E28" s="1277"/>
      <c r="F28" s="1300"/>
      <c r="G28" s="1158"/>
      <c r="H28" s="1168"/>
      <c r="I28" s="1158"/>
      <c r="J28" s="1158">
        <v>4</v>
      </c>
      <c r="K28" s="1158"/>
      <c r="L28" s="1158"/>
      <c r="M28" s="1158"/>
      <c r="N28" s="1158"/>
      <c r="O28" s="1158"/>
      <c r="P28" s="1158"/>
      <c r="Q28" s="1167"/>
    </row>
    <row r="29" spans="1:17" ht="13" thickBot="1">
      <c r="A29" s="1301"/>
      <c r="B29" s="1302"/>
      <c r="C29" s="1302"/>
      <c r="D29" s="1303"/>
      <c r="E29" s="1302"/>
      <c r="F29" s="1304"/>
      <c r="G29" s="1169"/>
      <c r="H29" s="16"/>
      <c r="I29" s="1169"/>
      <c r="J29" s="1169">
        <v>5</v>
      </c>
      <c r="K29" s="1169"/>
      <c r="L29" s="1169"/>
      <c r="M29" s="1169"/>
      <c r="N29" s="1169"/>
      <c r="O29" s="1169"/>
      <c r="P29" s="1169"/>
      <c r="Q29" s="1170"/>
    </row>
    <row r="30" spans="1:17">
      <c r="A30" s="1337"/>
      <c r="B30" s="1337"/>
      <c r="C30" s="1337"/>
      <c r="D30" s="1335"/>
      <c r="E30" s="1337"/>
      <c r="F30" s="1337"/>
      <c r="G30" s="1158"/>
      <c r="H30" s="987"/>
      <c r="I30" s="1158"/>
      <c r="J30" s="1158"/>
      <c r="K30" s="1158"/>
      <c r="L30" s="1158"/>
      <c r="M30" s="1158"/>
      <c r="N30" s="1158"/>
      <c r="O30" s="1158"/>
      <c r="P30" s="1158"/>
      <c r="Q30" s="1158"/>
    </row>
    <row r="31" spans="1:17">
      <c r="A31" s="1337"/>
      <c r="B31" s="1337"/>
      <c r="C31" s="1337"/>
      <c r="D31" s="1335"/>
      <c r="E31" s="1337"/>
      <c r="F31" s="1337"/>
      <c r="G31" s="1158"/>
      <c r="H31" s="987"/>
      <c r="I31" s="1158"/>
      <c r="J31" s="1158"/>
      <c r="K31" s="1158"/>
      <c r="L31" s="1158"/>
      <c r="M31" s="1158"/>
      <c r="N31" s="1158"/>
      <c r="O31" s="1158"/>
      <c r="P31" s="1158"/>
      <c r="Q31" s="1158"/>
    </row>
    <row r="32" spans="1:17" ht="18.5" thickBot="1">
      <c r="A32" s="1432" t="s">
        <v>69</v>
      </c>
      <c r="G32" s="9"/>
      <c r="H32" s="9"/>
      <c r="I32" s="9"/>
      <c r="J32" s="9"/>
      <c r="K32" s="9"/>
      <c r="L32" s="9"/>
      <c r="M32" s="9"/>
      <c r="N32" s="9"/>
      <c r="O32" s="9"/>
      <c r="P32" s="9"/>
      <c r="Q32" s="9"/>
    </row>
    <row r="33" spans="1:19" ht="61.5" customHeight="1">
      <c r="A33" s="1721" t="s">
        <v>50</v>
      </c>
      <c r="B33" s="1722"/>
      <c r="C33" s="1722"/>
      <c r="D33" s="1722"/>
      <c r="E33" s="1722"/>
      <c r="F33" s="1723"/>
      <c r="G33" s="1156" t="s">
        <v>51</v>
      </c>
      <c r="H33" s="1156" t="s">
        <v>70</v>
      </c>
      <c r="I33" s="1156" t="s">
        <v>71</v>
      </c>
      <c r="J33" s="1727" t="s">
        <v>18</v>
      </c>
      <c r="K33" s="1742"/>
      <c r="L33" s="1742"/>
      <c r="M33" s="1742"/>
      <c r="N33" s="1742"/>
      <c r="O33" s="1742"/>
      <c r="P33" s="1742"/>
      <c r="Q33" s="1743"/>
    </row>
    <row r="34" spans="1:19" ht="13">
      <c r="A34" s="1274"/>
      <c r="B34" s="1275" t="s">
        <v>54</v>
      </c>
      <c r="C34" s="1282"/>
      <c r="D34" s="1158"/>
      <c r="E34" s="1171"/>
      <c r="F34" s="1167"/>
      <c r="G34" s="1158"/>
      <c r="H34" s="1158"/>
      <c r="I34" s="1158"/>
      <c r="J34" s="1751"/>
      <c r="K34" s="1759"/>
      <c r="L34" s="1759"/>
      <c r="M34" s="1759"/>
      <c r="N34" s="1759"/>
      <c r="O34" s="1759"/>
      <c r="P34" s="1759"/>
      <c r="Q34" s="1760"/>
    </row>
    <row r="35" spans="1:19" ht="15.75" customHeight="1">
      <c r="A35" s="1276">
        <v>6</v>
      </c>
      <c r="B35" s="1158"/>
      <c r="C35" s="116" t="s">
        <v>143</v>
      </c>
      <c r="D35" s="1237"/>
      <c r="E35" s="1277" t="s">
        <v>297</v>
      </c>
      <c r="F35" s="1300" t="s">
        <v>932</v>
      </c>
      <c r="G35" s="1343">
        <f>'9A - Gross Plant &amp; ARO'!$C$23</f>
        <v>5196703409</v>
      </c>
      <c r="H35" s="1171">
        <v>0</v>
      </c>
      <c r="I35" s="12">
        <v>0</v>
      </c>
      <c r="J35" s="1759"/>
      <c r="K35" s="1759"/>
      <c r="L35" s="1759"/>
      <c r="M35" s="1759"/>
      <c r="N35" s="1759"/>
      <c r="O35" s="1759"/>
      <c r="P35" s="1759"/>
      <c r="Q35" s="1760"/>
    </row>
    <row r="36" spans="1:19" ht="13">
      <c r="A36" s="1274"/>
      <c r="B36" s="1275" t="s">
        <v>56</v>
      </c>
      <c r="C36" s="1282"/>
      <c r="D36" s="1237"/>
      <c r="E36" s="1279"/>
      <c r="F36" s="1297"/>
      <c r="G36" s="1172"/>
      <c r="H36" s="1158"/>
      <c r="I36" s="1158"/>
      <c r="J36" s="1759"/>
      <c r="K36" s="1759"/>
      <c r="L36" s="1759"/>
      <c r="M36" s="1759"/>
      <c r="N36" s="1759"/>
      <c r="O36" s="1759"/>
      <c r="P36" s="1759"/>
      <c r="Q36" s="1760"/>
    </row>
    <row r="37" spans="1:19">
      <c r="A37" s="1276">
        <v>19</v>
      </c>
      <c r="B37" s="1271"/>
      <c r="C37" s="116" t="s">
        <v>276</v>
      </c>
      <c r="D37" s="1237"/>
      <c r="E37" s="1277" t="s">
        <v>297</v>
      </c>
      <c r="F37" s="1297" t="s">
        <v>939</v>
      </c>
      <c r="G37" s="1343">
        <f>'9 - Rate Base'!C23</f>
        <v>1926600986</v>
      </c>
      <c r="H37" s="1171">
        <v>0</v>
      </c>
      <c r="I37" s="1171">
        <v>0</v>
      </c>
      <c r="J37" s="1759" t="s">
        <v>72</v>
      </c>
      <c r="K37" s="1759"/>
      <c r="L37" s="1759"/>
      <c r="M37" s="1759"/>
      <c r="N37" s="1759"/>
      <c r="O37" s="1759"/>
      <c r="P37" s="1759"/>
      <c r="Q37" s="1760"/>
    </row>
    <row r="38" spans="1:19">
      <c r="A38" s="1274">
        <v>24</v>
      </c>
      <c r="B38" s="1158"/>
      <c r="C38" s="1282" t="s">
        <v>279</v>
      </c>
      <c r="D38" s="1158"/>
      <c r="E38" s="1305" t="s">
        <v>775</v>
      </c>
      <c r="F38" s="1306" t="s">
        <v>936</v>
      </c>
      <c r="G38" s="1343">
        <f>'9 - Rate Base'!E23</f>
        <v>0</v>
      </c>
      <c r="H38" s="1171">
        <v>0</v>
      </c>
      <c r="I38" s="1171">
        <v>0</v>
      </c>
      <c r="J38" s="1759"/>
      <c r="K38" s="1759"/>
      <c r="L38" s="1759"/>
      <c r="M38" s="1759"/>
      <c r="N38" s="1759"/>
      <c r="O38" s="1759"/>
      <c r="P38" s="1759"/>
      <c r="Q38" s="1760"/>
    </row>
    <row r="39" spans="1:19" ht="13">
      <c r="A39" s="1276"/>
      <c r="B39" s="1275" t="s">
        <v>73</v>
      </c>
      <c r="C39" s="1281"/>
      <c r="D39" s="1307"/>
      <c r="E39" s="1308"/>
      <c r="F39" s="1306"/>
      <c r="G39" s="987"/>
      <c r="H39" s="1158"/>
      <c r="I39" s="1158"/>
      <c r="J39" s="1158"/>
      <c r="K39" s="1158"/>
      <c r="L39" s="1158"/>
      <c r="M39" s="1158"/>
      <c r="N39" s="1158"/>
      <c r="O39" s="1158"/>
      <c r="P39" s="1158"/>
      <c r="Q39" s="1167"/>
    </row>
    <row r="40" spans="1:19" ht="13" thickBot="1">
      <c r="A40" s="1289">
        <v>30</v>
      </c>
      <c r="B40" s="1309"/>
      <c r="C40" s="1291" t="s">
        <v>285</v>
      </c>
      <c r="D40" s="1240"/>
      <c r="E40" s="1293" t="s">
        <v>297</v>
      </c>
      <c r="F40" s="1310" t="s">
        <v>940</v>
      </c>
      <c r="G40" s="1441">
        <f>'9 - Rate Base'!F23</f>
        <v>359886909.08999997</v>
      </c>
      <c r="H40" s="1173">
        <v>0</v>
      </c>
      <c r="I40" s="1173">
        <v>0</v>
      </c>
      <c r="J40" s="1731" t="s">
        <v>72</v>
      </c>
      <c r="K40" s="1731"/>
      <c r="L40" s="1731"/>
      <c r="M40" s="1731"/>
      <c r="N40" s="1731"/>
      <c r="O40" s="1731"/>
      <c r="P40" s="1731"/>
      <c r="Q40" s="1732"/>
    </row>
    <row r="41" spans="1:19">
      <c r="G41" s="9"/>
      <c r="H41" s="9"/>
      <c r="I41" s="9"/>
      <c r="J41" s="9"/>
      <c r="K41" s="9"/>
      <c r="L41" s="9"/>
      <c r="M41" s="9"/>
      <c r="N41" s="9"/>
      <c r="O41" s="9"/>
      <c r="P41" s="9"/>
      <c r="Q41" s="9"/>
    </row>
    <row r="42" spans="1:19">
      <c r="G42" s="9"/>
      <c r="H42" s="363"/>
      <c r="I42" s="9"/>
      <c r="J42" s="9"/>
      <c r="K42" s="9"/>
      <c r="L42" s="9"/>
      <c r="M42" s="9"/>
      <c r="N42" s="9"/>
      <c r="O42" s="9"/>
      <c r="P42" s="9"/>
      <c r="Q42" s="9"/>
    </row>
    <row r="43" spans="1:19" ht="18.5" thickBot="1">
      <c r="A43" s="1432" t="s">
        <v>74</v>
      </c>
      <c r="G43" s="9"/>
      <c r="H43" s="9"/>
      <c r="I43" s="9"/>
      <c r="J43" s="9"/>
      <c r="K43" s="9"/>
      <c r="L43" s="9"/>
      <c r="M43" s="9"/>
      <c r="N43" s="9"/>
      <c r="O43" s="9"/>
      <c r="P43" s="9"/>
      <c r="Q43" s="9"/>
      <c r="S43" s="364"/>
    </row>
    <row r="44" spans="1:19" ht="15.5">
      <c r="A44" s="1721" t="s">
        <v>50</v>
      </c>
      <c r="B44" s="1722"/>
      <c r="C44" s="1722"/>
      <c r="D44" s="1722"/>
      <c r="E44" s="1722"/>
      <c r="F44" s="1723"/>
      <c r="G44" s="1156" t="s">
        <v>51</v>
      </c>
      <c r="H44" s="1156" t="s">
        <v>75</v>
      </c>
      <c r="I44" s="1156"/>
      <c r="J44" s="1727" t="s">
        <v>18</v>
      </c>
      <c r="K44" s="1742"/>
      <c r="L44" s="1742"/>
      <c r="M44" s="1742"/>
      <c r="N44" s="1742"/>
      <c r="O44" s="1742"/>
      <c r="P44" s="1742"/>
      <c r="Q44" s="1743"/>
    </row>
    <row r="45" spans="1:19" ht="13">
      <c r="A45" s="1276"/>
      <c r="B45" s="1275" t="s">
        <v>59</v>
      </c>
      <c r="C45" s="986"/>
      <c r="D45" s="986"/>
      <c r="E45" s="317"/>
      <c r="F45" s="1287"/>
      <c r="G45" s="1158"/>
      <c r="H45" s="1158"/>
      <c r="I45" s="1158"/>
      <c r="J45" s="1751"/>
      <c r="K45" s="1759"/>
      <c r="L45" s="1759"/>
      <c r="M45" s="1759"/>
      <c r="N45" s="1759"/>
      <c r="O45" s="1759"/>
      <c r="P45" s="1759"/>
      <c r="Q45" s="1760"/>
    </row>
    <row r="46" spans="1:19">
      <c r="A46" s="1289">
        <v>73</v>
      </c>
      <c r="B46" s="1290"/>
      <c r="C46" s="1291" t="s">
        <v>336</v>
      </c>
      <c r="D46" s="1169"/>
      <c r="E46" s="1293" t="s">
        <v>781</v>
      </c>
      <c r="F46" s="1310" t="s">
        <v>337</v>
      </c>
      <c r="G46" s="659">
        <v>313358</v>
      </c>
      <c r="H46" s="660">
        <v>147278</v>
      </c>
      <c r="I46" s="1173"/>
      <c r="J46" s="1731" t="s">
        <v>1872</v>
      </c>
      <c r="K46" s="1731"/>
      <c r="L46" s="1731"/>
      <c r="M46" s="1731"/>
      <c r="N46" s="1731"/>
      <c r="O46" s="1731"/>
      <c r="P46" s="1731"/>
      <c r="Q46" s="1732"/>
    </row>
    <row r="47" spans="1:19">
      <c r="G47" s="9"/>
      <c r="H47" s="9"/>
      <c r="I47" s="9"/>
      <c r="J47" s="9"/>
      <c r="K47" s="9"/>
      <c r="L47" s="9"/>
      <c r="M47" s="9"/>
      <c r="N47" s="9"/>
      <c r="O47" s="9"/>
      <c r="P47" s="9"/>
      <c r="Q47" s="9"/>
    </row>
    <row r="48" spans="1:19">
      <c r="G48" s="9"/>
      <c r="H48" s="9"/>
      <c r="I48" s="9"/>
      <c r="J48" s="9"/>
      <c r="K48" s="9"/>
      <c r="L48" s="9"/>
      <c r="M48" s="9"/>
      <c r="N48" s="9"/>
      <c r="O48" s="9"/>
      <c r="P48" s="9"/>
      <c r="Q48" s="9"/>
    </row>
    <row r="49" spans="1:17" ht="18.5" thickBot="1">
      <c r="A49" s="1432" t="s">
        <v>76</v>
      </c>
      <c r="G49" s="9"/>
      <c r="H49" s="9"/>
      <c r="I49" s="9"/>
      <c r="J49" s="9"/>
      <c r="K49" s="9"/>
      <c r="L49" s="9"/>
      <c r="M49" s="9"/>
      <c r="N49" s="9"/>
      <c r="O49" s="9"/>
      <c r="P49" s="9"/>
      <c r="Q49" s="9"/>
    </row>
    <row r="50" spans="1:17" ht="51" customHeight="1">
      <c r="A50" s="1721" t="s">
        <v>50</v>
      </c>
      <c r="B50" s="1722"/>
      <c r="C50" s="1722"/>
      <c r="D50" s="1722"/>
      <c r="E50" s="1722"/>
      <c r="F50" s="1723"/>
      <c r="G50" s="1156" t="s">
        <v>51</v>
      </c>
      <c r="H50" s="1156" t="s">
        <v>62</v>
      </c>
      <c r="I50" s="1156" t="s">
        <v>63</v>
      </c>
      <c r="J50" s="1727" t="s">
        <v>18</v>
      </c>
      <c r="K50" s="1742"/>
      <c r="L50" s="1742"/>
      <c r="M50" s="1742"/>
      <c r="N50" s="1742"/>
      <c r="O50" s="1742"/>
      <c r="P50" s="1742"/>
      <c r="Q50" s="1743"/>
    </row>
    <row r="51" spans="1:17" ht="13">
      <c r="A51" s="1276"/>
      <c r="B51" s="1275" t="s">
        <v>59</v>
      </c>
      <c r="C51" s="986"/>
      <c r="D51" s="986"/>
      <c r="E51" s="317"/>
      <c r="F51" s="1287"/>
      <c r="G51" s="1158"/>
      <c r="H51" s="1158"/>
      <c r="I51" s="1158"/>
      <c r="J51" s="1158"/>
      <c r="K51" s="1158"/>
      <c r="L51" s="1158"/>
      <c r="M51" s="1158"/>
      <c r="N51" s="1158"/>
      <c r="O51" s="1158"/>
      <c r="P51" s="1158"/>
      <c r="Q51" s="1167"/>
    </row>
    <row r="52" spans="1:17">
      <c r="A52" s="1276">
        <v>70</v>
      </c>
      <c r="B52" s="1295"/>
      <c r="C52" s="116" t="s">
        <v>331</v>
      </c>
      <c r="D52" s="1307"/>
      <c r="E52" s="1277" t="s">
        <v>780</v>
      </c>
      <c r="F52" s="1300" t="s">
        <v>68</v>
      </c>
      <c r="G52" s="1298">
        <f>'11B - A&amp;G'!$E$18</f>
        <v>954717</v>
      </c>
      <c r="H52" s="1638">
        <v>317019</v>
      </c>
      <c r="I52" s="317">
        <f>+G52-H52</f>
        <v>637698</v>
      </c>
      <c r="J52" s="1174" t="s">
        <v>1886</v>
      </c>
      <c r="K52" s="1175"/>
      <c r="L52" s="1175"/>
      <c r="M52" s="1175"/>
      <c r="N52" s="1175"/>
      <c r="O52" s="1175"/>
      <c r="P52" s="1175"/>
      <c r="Q52" s="1176"/>
    </row>
    <row r="53" spans="1:17" ht="13">
      <c r="A53" s="1276"/>
      <c r="B53" s="1275" t="s">
        <v>65</v>
      </c>
      <c r="C53" s="1174"/>
      <c r="D53" s="986"/>
      <c r="E53" s="1308"/>
      <c r="F53" s="1311"/>
      <c r="G53" s="1168"/>
      <c r="H53" s="1168"/>
      <c r="I53" s="1168"/>
      <c r="J53" s="1158"/>
      <c r="K53" s="1158"/>
      <c r="L53" s="1158"/>
      <c r="M53" s="1158"/>
      <c r="N53" s="1158"/>
      <c r="O53" s="1158"/>
      <c r="P53" s="1158"/>
      <c r="Q53" s="1167"/>
    </row>
    <row r="54" spans="1:17" ht="13" thickBot="1">
      <c r="A54" s="1289">
        <v>77</v>
      </c>
      <c r="B54" s="1312"/>
      <c r="C54" s="1291" t="s">
        <v>66</v>
      </c>
      <c r="D54" s="1313"/>
      <c r="E54" s="1293" t="s">
        <v>783</v>
      </c>
      <c r="F54" s="1314" t="s">
        <v>68</v>
      </c>
      <c r="G54" s="1315">
        <f>'11B - A&amp;G'!$E$18</f>
        <v>954717</v>
      </c>
      <c r="H54" s="658"/>
      <c r="I54" s="318"/>
      <c r="J54" s="1768" t="s">
        <v>1886</v>
      </c>
      <c r="K54" s="1768"/>
      <c r="L54" s="1768"/>
      <c r="M54" s="1768"/>
      <c r="N54" s="1768"/>
      <c r="O54" s="1768"/>
      <c r="P54" s="1768"/>
      <c r="Q54" s="1769"/>
    </row>
    <row r="55" spans="1:17">
      <c r="G55" s="102"/>
      <c r="H55" s="102"/>
      <c r="I55" s="102"/>
      <c r="J55" s="9"/>
      <c r="K55" s="9"/>
      <c r="L55" s="9"/>
      <c r="M55" s="9"/>
      <c r="N55" s="9"/>
      <c r="O55" s="9"/>
      <c r="P55" s="9"/>
      <c r="Q55" s="9"/>
    </row>
    <row r="56" spans="1:17">
      <c r="G56" s="9"/>
      <c r="H56" s="9"/>
      <c r="I56" s="9"/>
      <c r="J56" s="9"/>
      <c r="K56" s="9"/>
      <c r="L56" s="9"/>
      <c r="M56" s="9"/>
      <c r="N56" s="9"/>
      <c r="O56" s="9"/>
      <c r="P56" s="9"/>
      <c r="Q56" s="9"/>
    </row>
    <row r="57" spans="1:17" ht="18.5" thickBot="1">
      <c r="A57" s="1432" t="s">
        <v>77</v>
      </c>
      <c r="G57" s="9"/>
      <c r="H57" s="9"/>
      <c r="I57" s="9"/>
      <c r="J57" s="9"/>
      <c r="K57" s="9"/>
      <c r="L57" s="9"/>
      <c r="M57" s="9"/>
      <c r="N57" s="9"/>
      <c r="O57" s="9"/>
      <c r="P57" s="9"/>
      <c r="Q57" s="9"/>
    </row>
    <row r="58" spans="1:17" ht="42" customHeight="1">
      <c r="A58" s="1721" t="s">
        <v>50</v>
      </c>
      <c r="B58" s="1722"/>
      <c r="C58" s="1722"/>
      <c r="D58" s="1722"/>
      <c r="E58" s="1722"/>
      <c r="F58" s="1723"/>
      <c r="G58" s="1156" t="s">
        <v>51</v>
      </c>
      <c r="H58" s="1156" t="s">
        <v>78</v>
      </c>
      <c r="I58" s="1156" t="s">
        <v>79</v>
      </c>
      <c r="J58" s="1727" t="s">
        <v>18</v>
      </c>
      <c r="K58" s="1742"/>
      <c r="L58" s="1742"/>
      <c r="M58" s="1742"/>
      <c r="N58" s="1742"/>
      <c r="O58" s="1742"/>
      <c r="P58" s="1742"/>
      <c r="Q58" s="1743"/>
    </row>
    <row r="59" spans="1:17" ht="13">
      <c r="A59" s="1276"/>
      <c r="B59" s="1275" t="s">
        <v>65</v>
      </c>
      <c r="C59" s="987"/>
      <c r="D59" s="986"/>
      <c r="E59" s="12"/>
      <c r="F59" s="1238"/>
      <c r="G59" s="1158"/>
      <c r="H59" s="1158"/>
      <c r="I59" s="1158"/>
      <c r="J59" s="1158"/>
      <c r="K59" s="1158"/>
      <c r="L59" s="1158"/>
      <c r="M59" s="1158"/>
      <c r="N59" s="1158"/>
      <c r="O59" s="1158"/>
      <c r="P59" s="1158"/>
      <c r="Q59" s="1167"/>
    </row>
    <row r="60" spans="1:17" ht="13" thickBot="1">
      <c r="A60" s="1316">
        <v>81</v>
      </c>
      <c r="B60" s="1312"/>
      <c r="C60" s="1317" t="s">
        <v>340</v>
      </c>
      <c r="D60" s="1292"/>
      <c r="E60" s="1318" t="s">
        <v>606</v>
      </c>
      <c r="F60" s="1319" t="s">
        <v>333</v>
      </c>
      <c r="G60" s="1315">
        <f>'11B - A&amp;G'!$E$20</f>
        <v>603387</v>
      </c>
      <c r="H60" s="658">
        <v>0</v>
      </c>
      <c r="I60" s="658">
        <f>+G60</f>
        <v>603387</v>
      </c>
      <c r="J60" s="1766" t="s">
        <v>80</v>
      </c>
      <c r="K60" s="1766"/>
      <c r="L60" s="1766"/>
      <c r="M60" s="1766"/>
      <c r="N60" s="1766"/>
      <c r="O60" s="1766"/>
      <c r="P60" s="1766"/>
      <c r="Q60" s="1767"/>
    </row>
    <row r="61" spans="1:17" ht="13">
      <c r="A61" s="1271"/>
      <c r="B61" s="1299"/>
      <c r="C61" s="116"/>
      <c r="D61" s="986"/>
      <c r="E61" s="1285"/>
      <c r="F61" s="116"/>
      <c r="G61" s="1166"/>
      <c r="H61" s="1166"/>
      <c r="I61" s="1166"/>
      <c r="J61" s="1177"/>
      <c r="K61" s="997"/>
      <c r="L61" s="997"/>
      <c r="M61" s="997"/>
      <c r="N61" s="997"/>
      <c r="O61" s="997"/>
      <c r="P61" s="997"/>
      <c r="Q61" s="997"/>
    </row>
    <row r="62" spans="1:17">
      <c r="G62" s="9"/>
      <c r="H62" s="9"/>
      <c r="I62" s="9"/>
      <c r="J62" s="9"/>
      <c r="K62" s="9"/>
      <c r="L62" s="9"/>
      <c r="M62" s="9"/>
      <c r="N62" s="9"/>
      <c r="O62" s="9"/>
      <c r="P62" s="9"/>
      <c r="Q62" s="9"/>
    </row>
    <row r="63" spans="1:17" ht="18.5" thickBot="1">
      <c r="A63" s="1432" t="s">
        <v>1394</v>
      </c>
      <c r="G63" s="9"/>
      <c r="H63" s="9"/>
      <c r="I63" s="9"/>
      <c r="J63" s="9"/>
      <c r="K63" s="9"/>
      <c r="L63" s="9"/>
      <c r="M63" s="9"/>
      <c r="N63" s="9"/>
      <c r="O63" s="9"/>
      <c r="P63" s="9"/>
      <c r="Q63" s="9"/>
    </row>
    <row r="64" spans="1:17" ht="15.5">
      <c r="A64" s="1721" t="s">
        <v>50</v>
      </c>
      <c r="B64" s="1722"/>
      <c r="C64" s="1722"/>
      <c r="D64" s="1722"/>
      <c r="E64" s="1722"/>
      <c r="F64" s="1723"/>
      <c r="G64" s="1156" t="s">
        <v>81</v>
      </c>
      <c r="H64" s="1156" t="s">
        <v>82</v>
      </c>
      <c r="I64" s="1156" t="s">
        <v>83</v>
      </c>
      <c r="J64" s="1156" t="s">
        <v>84</v>
      </c>
      <c r="K64" s="1156" t="s">
        <v>85</v>
      </c>
      <c r="L64" s="1727" t="s">
        <v>18</v>
      </c>
      <c r="M64" s="1742"/>
      <c r="N64" s="1742"/>
      <c r="O64" s="1742"/>
      <c r="P64" s="1742"/>
      <c r="Q64" s="1743"/>
    </row>
    <row r="65" spans="1:20" ht="13">
      <c r="A65" s="1320" t="s">
        <v>86</v>
      </c>
      <c r="B65" s="1321" t="s">
        <v>87</v>
      </c>
      <c r="C65" s="1237"/>
      <c r="D65" s="1237"/>
      <c r="E65" s="12"/>
      <c r="F65" s="1322"/>
      <c r="G65" s="1158"/>
      <c r="H65" s="1158"/>
      <c r="I65" s="1158"/>
      <c r="J65" s="1158"/>
      <c r="K65" s="1158"/>
      <c r="L65" s="1158"/>
      <c r="M65" s="1158"/>
      <c r="N65" s="1158"/>
      <c r="O65" s="1158"/>
      <c r="P65" s="1158"/>
      <c r="Q65" s="1167"/>
    </row>
    <row r="66" spans="1:20" ht="13">
      <c r="A66" s="1320"/>
      <c r="B66" s="1321"/>
      <c r="C66" s="1237"/>
      <c r="D66" s="1237"/>
      <c r="E66" s="12"/>
      <c r="F66" s="1322"/>
      <c r="G66" s="1178" t="s">
        <v>1415</v>
      </c>
      <c r="H66" s="1179" t="s">
        <v>1416</v>
      </c>
      <c r="I66" s="1166"/>
      <c r="J66" s="1166"/>
      <c r="K66" s="1166"/>
      <c r="L66" s="1751" t="s">
        <v>88</v>
      </c>
      <c r="M66" s="1762"/>
      <c r="N66" s="1762"/>
      <c r="O66" s="1762"/>
      <c r="P66" s="1762"/>
      <c r="Q66" s="1763"/>
    </row>
    <row r="67" spans="1:20" ht="16.5" customHeight="1" thickBot="1">
      <c r="A67" s="1316">
        <v>129</v>
      </c>
      <c r="B67" s="1309"/>
      <c r="C67" s="1317" t="s">
        <v>178</v>
      </c>
      <c r="D67" s="1323"/>
      <c r="E67" s="1318" t="s">
        <v>801</v>
      </c>
      <c r="F67" s="1324">
        <f>+G67</f>
        <v>0.09</v>
      </c>
      <c r="G67" s="1483">
        <v>0.09</v>
      </c>
      <c r="H67" s="1180"/>
      <c r="I67" s="1173"/>
      <c r="J67" s="1173"/>
      <c r="K67" s="1173"/>
      <c r="L67" s="1764" t="s">
        <v>1417</v>
      </c>
      <c r="M67" s="1764"/>
      <c r="N67" s="1764"/>
      <c r="O67" s="1764"/>
      <c r="P67" s="1764"/>
      <c r="Q67" s="1765"/>
      <c r="S67" s="656"/>
      <c r="T67" s="1174"/>
    </row>
    <row r="68" spans="1:20">
      <c r="G68" s="9"/>
      <c r="H68" s="9"/>
      <c r="I68" s="9"/>
      <c r="J68" s="9"/>
      <c r="K68" s="9"/>
      <c r="L68" s="9"/>
      <c r="M68" s="9"/>
      <c r="N68" s="9"/>
      <c r="O68" s="9"/>
      <c r="P68" s="9"/>
      <c r="Q68" s="9"/>
    </row>
    <row r="69" spans="1:20">
      <c r="G69" s="9"/>
      <c r="H69" s="9"/>
      <c r="I69" s="9"/>
      <c r="J69" s="9"/>
      <c r="K69" s="9"/>
      <c r="L69" s="9"/>
      <c r="M69" s="9"/>
      <c r="N69" s="9"/>
      <c r="O69" s="9"/>
      <c r="P69" s="9"/>
      <c r="Q69" s="9"/>
    </row>
    <row r="70" spans="1:20" ht="18.5" thickBot="1">
      <c r="A70" s="1432" t="s">
        <v>89</v>
      </c>
      <c r="G70" s="9"/>
      <c r="H70" s="9"/>
      <c r="I70" s="9"/>
      <c r="J70" s="9"/>
      <c r="K70" s="9"/>
      <c r="L70" s="9"/>
      <c r="M70" s="9"/>
      <c r="N70" s="9"/>
      <c r="O70" s="9"/>
      <c r="P70" s="9"/>
      <c r="Q70" s="9"/>
    </row>
    <row r="71" spans="1:20" ht="26.5">
      <c r="A71" s="1721" t="s">
        <v>50</v>
      </c>
      <c r="B71" s="1722"/>
      <c r="C71" s="1722"/>
      <c r="D71" s="1722"/>
      <c r="E71" s="1722"/>
      <c r="F71" s="1723"/>
      <c r="G71" s="1156" t="s">
        <v>51</v>
      </c>
      <c r="H71" s="1156" t="s">
        <v>90</v>
      </c>
      <c r="I71" s="1156" t="s">
        <v>91</v>
      </c>
      <c r="J71" s="1727" t="s">
        <v>18</v>
      </c>
      <c r="K71" s="1742"/>
      <c r="L71" s="1742"/>
      <c r="M71" s="1742"/>
      <c r="N71" s="1742"/>
      <c r="O71" s="1742"/>
      <c r="P71" s="1742"/>
      <c r="Q71" s="1743"/>
    </row>
    <row r="72" spans="1:20" ht="13">
      <c r="A72" s="1276"/>
      <c r="B72" s="1275" t="s">
        <v>65</v>
      </c>
      <c r="C72" s="987"/>
      <c r="D72" s="986"/>
      <c r="E72" s="12"/>
      <c r="F72" s="1238"/>
      <c r="G72" s="1158"/>
      <c r="H72" s="1158"/>
      <c r="I72" s="1158"/>
      <c r="J72" s="1158"/>
      <c r="K72" s="1158"/>
      <c r="L72" s="1158"/>
      <c r="M72" s="1158"/>
      <c r="N72" s="1158"/>
      <c r="O72" s="1158"/>
      <c r="P72" s="1158"/>
      <c r="Q72" s="1167"/>
    </row>
    <row r="73" spans="1:20" ht="13" thickBot="1">
      <c r="A73" s="1316">
        <v>78</v>
      </c>
      <c r="B73" s="1312"/>
      <c r="C73" s="1317" t="s">
        <v>340</v>
      </c>
      <c r="D73" s="1325"/>
      <c r="E73" s="1318" t="s">
        <v>604</v>
      </c>
      <c r="F73" s="1319" t="s">
        <v>333</v>
      </c>
      <c r="G73" s="1442">
        <f>G60</f>
        <v>603387</v>
      </c>
      <c r="H73" s="661">
        <v>0</v>
      </c>
      <c r="I73" s="661">
        <f>G73-H73</f>
        <v>603387</v>
      </c>
      <c r="J73" s="1784" t="s">
        <v>80</v>
      </c>
      <c r="K73" s="1731"/>
      <c r="L73" s="1731"/>
      <c r="M73" s="1731"/>
      <c r="N73" s="1731"/>
      <c r="O73" s="1731"/>
      <c r="P73" s="1731"/>
      <c r="Q73" s="1732"/>
    </row>
    <row r="74" spans="1:20">
      <c r="G74" s="9"/>
      <c r="H74" s="9"/>
      <c r="I74" s="9"/>
      <c r="J74" s="9"/>
      <c r="K74" s="9"/>
      <c r="L74" s="9"/>
      <c r="M74" s="9"/>
      <c r="N74" s="9"/>
      <c r="O74" s="9"/>
      <c r="P74" s="9"/>
      <c r="Q74" s="9"/>
    </row>
    <row r="75" spans="1:20">
      <c r="G75" s="9"/>
      <c r="H75" s="9"/>
      <c r="I75" s="9"/>
      <c r="J75" s="9"/>
      <c r="K75" s="9"/>
      <c r="L75" s="9"/>
      <c r="M75" s="9"/>
      <c r="N75" s="9"/>
      <c r="O75" s="9"/>
      <c r="P75" s="9"/>
      <c r="Q75" s="9"/>
    </row>
    <row r="76" spans="1:20" ht="18.5" thickBot="1">
      <c r="A76" s="1432" t="s">
        <v>92</v>
      </c>
      <c r="G76" s="9"/>
      <c r="H76" s="9"/>
      <c r="I76" s="9"/>
      <c r="J76" s="9"/>
      <c r="K76" s="9"/>
      <c r="L76" s="9"/>
      <c r="M76" s="9"/>
      <c r="N76" s="9"/>
      <c r="O76" s="9"/>
      <c r="P76" s="9"/>
      <c r="Q76" s="9"/>
    </row>
    <row r="77" spans="1:20" ht="39.5">
      <c r="A77" s="1721" t="s">
        <v>50</v>
      </c>
      <c r="B77" s="1722"/>
      <c r="C77" s="1722"/>
      <c r="D77" s="1722"/>
      <c r="E77" s="1722"/>
      <c r="F77" s="1722"/>
      <c r="G77" s="1155" t="s">
        <v>406</v>
      </c>
      <c r="H77" s="1727" t="s">
        <v>93</v>
      </c>
      <c r="I77" s="1728"/>
      <c r="J77" s="1728"/>
      <c r="K77" s="1728"/>
      <c r="L77" s="1728"/>
      <c r="M77" s="1728"/>
      <c r="N77" s="1728"/>
      <c r="O77" s="1728"/>
      <c r="P77" s="1728"/>
      <c r="Q77" s="1729"/>
      <c r="R77" s="14"/>
    </row>
    <row r="78" spans="1:20" ht="13">
      <c r="A78" s="1326"/>
      <c r="B78" s="1181" t="s">
        <v>94</v>
      </c>
      <c r="C78" s="1275"/>
      <c r="D78" s="1327"/>
      <c r="E78" s="1328"/>
      <c r="F78" s="1329"/>
      <c r="G78" s="1157"/>
      <c r="H78" s="1158"/>
      <c r="I78" s="1158"/>
      <c r="J78" s="1158"/>
      <c r="K78" s="1158"/>
      <c r="L78" s="1158"/>
      <c r="M78" s="1158"/>
      <c r="N78" s="1158"/>
      <c r="O78" s="1158"/>
      <c r="P78" s="1158"/>
      <c r="Q78" s="1167"/>
    </row>
    <row r="79" spans="1:20" ht="13">
      <c r="A79" s="1276">
        <v>149</v>
      </c>
      <c r="B79" s="1295"/>
      <c r="C79" s="116" t="s">
        <v>406</v>
      </c>
      <c r="D79" s="1327"/>
      <c r="E79" s="1277" t="s">
        <v>802</v>
      </c>
      <c r="F79" s="1330" t="s">
        <v>298</v>
      </c>
      <c r="G79" s="1182">
        <v>0</v>
      </c>
      <c r="H79" s="1751" t="s">
        <v>95</v>
      </c>
      <c r="I79" s="1759"/>
      <c r="J79" s="1759"/>
      <c r="K79" s="1759"/>
      <c r="L79" s="1759"/>
      <c r="M79" s="1759"/>
      <c r="N79" s="1759"/>
      <c r="O79" s="1759"/>
      <c r="P79" s="1759"/>
      <c r="Q79" s="1760"/>
    </row>
    <row r="80" spans="1:20" ht="13">
      <c r="A80" s="1276"/>
      <c r="B80" s="1295"/>
      <c r="C80" s="1331"/>
      <c r="D80" s="1327"/>
      <c r="E80" s="1279"/>
      <c r="F80" s="1307"/>
      <c r="G80" s="1157"/>
      <c r="H80" s="1158"/>
      <c r="I80" s="1158"/>
      <c r="J80" s="1158"/>
      <c r="K80" s="1158"/>
      <c r="L80" s="1158"/>
      <c r="M80" s="1158"/>
      <c r="N80" s="1158"/>
      <c r="O80" s="1166"/>
      <c r="P80" s="1158"/>
      <c r="Q80" s="1167"/>
    </row>
    <row r="81" spans="1:40" ht="13">
      <c r="A81" s="1276"/>
      <c r="B81" s="1295"/>
      <c r="C81" s="1331" t="s">
        <v>96</v>
      </c>
      <c r="D81" s="1327"/>
      <c r="E81" s="1279"/>
      <c r="F81" s="1307"/>
      <c r="G81" s="1178" t="s">
        <v>97</v>
      </c>
      <c r="H81" s="1751" t="s">
        <v>80</v>
      </c>
      <c r="I81" s="1759"/>
      <c r="J81" s="1759"/>
      <c r="K81" s="1759"/>
      <c r="L81" s="1759"/>
      <c r="M81" s="1759"/>
      <c r="N81" s="1759"/>
      <c r="O81" s="1759"/>
      <c r="P81" s="1759"/>
      <c r="Q81" s="1760"/>
    </row>
    <row r="82" spans="1:40" ht="13">
      <c r="A82" s="1276"/>
      <c r="B82" s="1295">
        <v>1</v>
      </c>
      <c r="C82" s="1331" t="s">
        <v>98</v>
      </c>
      <c r="D82" s="1327"/>
      <c r="E82" s="1279"/>
      <c r="F82" s="1307"/>
      <c r="G82" s="1183"/>
      <c r="H82" s="1751"/>
      <c r="I82" s="1759"/>
      <c r="J82" s="1759"/>
      <c r="K82" s="1759"/>
      <c r="L82" s="1759"/>
      <c r="M82" s="1759"/>
      <c r="N82" s="1759"/>
      <c r="O82" s="1759"/>
      <c r="P82" s="1759"/>
      <c r="Q82" s="1760"/>
    </row>
    <row r="83" spans="1:40" ht="13">
      <c r="A83" s="1276"/>
      <c r="B83" s="1295"/>
      <c r="C83" s="1331" t="s">
        <v>99</v>
      </c>
      <c r="D83" s="1327"/>
      <c r="E83" s="1279"/>
      <c r="F83" s="1307"/>
      <c r="G83" s="1183"/>
      <c r="H83" s="1177"/>
      <c r="I83" s="997"/>
      <c r="J83" s="997"/>
      <c r="K83" s="997"/>
      <c r="L83" s="997"/>
      <c r="M83" s="997"/>
      <c r="N83" s="997"/>
      <c r="O83" s="997"/>
      <c r="P83" s="997"/>
      <c r="Q83" s="1184"/>
    </row>
    <row r="84" spans="1:40" ht="13">
      <c r="A84" s="1276"/>
      <c r="B84" s="1295">
        <v>2</v>
      </c>
      <c r="C84" s="1331" t="s">
        <v>100</v>
      </c>
      <c r="D84" s="1327"/>
      <c r="E84" s="1279"/>
      <c r="F84" s="1307"/>
      <c r="G84" s="1178" t="s">
        <v>101</v>
      </c>
      <c r="H84" s="1751"/>
      <c r="I84" s="1759"/>
      <c r="J84" s="1759"/>
      <c r="K84" s="1759"/>
      <c r="L84" s="1759"/>
      <c r="M84" s="1759"/>
      <c r="N84" s="1759"/>
      <c r="O84" s="1759"/>
      <c r="P84" s="1759"/>
      <c r="Q84" s="1760"/>
    </row>
    <row r="85" spans="1:40" ht="13">
      <c r="A85" s="1276"/>
      <c r="B85" s="1295"/>
      <c r="C85" s="1331" t="s">
        <v>102</v>
      </c>
      <c r="D85" s="1168" t="s">
        <v>103</v>
      </c>
      <c r="E85" s="1279"/>
      <c r="F85" s="1307"/>
      <c r="G85" s="1178" t="s">
        <v>97</v>
      </c>
      <c r="H85" s="1751"/>
      <c r="I85" s="1759"/>
      <c r="J85" s="1759"/>
      <c r="K85" s="1759"/>
      <c r="L85" s="1759"/>
      <c r="M85" s="1759"/>
      <c r="N85" s="1759"/>
      <c r="O85" s="1759"/>
      <c r="P85" s="1759"/>
      <c r="Q85" s="1760"/>
    </row>
    <row r="86" spans="1:40" ht="13">
      <c r="A86" s="1332"/>
      <c r="B86" s="1333" t="s">
        <v>9</v>
      </c>
      <c r="C86" s="1331" t="s">
        <v>104</v>
      </c>
      <c r="D86" s="1334">
        <v>1000000</v>
      </c>
      <c r="E86" s="1335"/>
      <c r="F86" s="1335"/>
      <c r="G86" s="1183"/>
      <c r="H86" s="1751"/>
      <c r="I86" s="1759"/>
      <c r="J86" s="1759"/>
      <c r="K86" s="1759"/>
      <c r="L86" s="1759"/>
      <c r="M86" s="1759"/>
      <c r="N86" s="1759"/>
      <c r="O86" s="1759"/>
      <c r="P86" s="1759"/>
      <c r="Q86" s="1760"/>
    </row>
    <row r="87" spans="1:40" ht="13">
      <c r="A87" s="1332"/>
      <c r="B87" s="1333" t="s">
        <v>10</v>
      </c>
      <c r="C87" s="1331" t="s">
        <v>105</v>
      </c>
      <c r="D87" s="1334">
        <v>500000</v>
      </c>
      <c r="E87" s="1335"/>
      <c r="F87" s="1335"/>
      <c r="G87" s="1183"/>
      <c r="H87" s="1751"/>
      <c r="I87" s="1759"/>
      <c r="J87" s="1759"/>
      <c r="K87" s="1759"/>
      <c r="L87" s="1759"/>
      <c r="M87" s="1759"/>
      <c r="N87" s="1759"/>
      <c r="O87" s="1759"/>
      <c r="P87" s="1759"/>
      <c r="Q87" s="1760"/>
    </row>
    <row r="88" spans="1:40" ht="13">
      <c r="A88" s="1332"/>
      <c r="B88" s="1333" t="s">
        <v>11</v>
      </c>
      <c r="C88" s="1331" t="s">
        <v>106</v>
      </c>
      <c r="D88" s="1334">
        <v>400000</v>
      </c>
      <c r="E88" s="1335"/>
      <c r="F88" s="1335"/>
      <c r="G88" s="1183"/>
      <c r="H88" s="1751"/>
      <c r="I88" s="1759"/>
      <c r="J88" s="1759"/>
      <c r="K88" s="1759"/>
      <c r="L88" s="1759"/>
      <c r="M88" s="1759"/>
      <c r="N88" s="1759"/>
      <c r="O88" s="1759"/>
      <c r="P88" s="1759"/>
      <c r="Q88" s="1760"/>
    </row>
    <row r="89" spans="1:40" ht="13">
      <c r="A89" s="1332"/>
      <c r="B89" s="1333" t="s">
        <v>14</v>
      </c>
      <c r="C89" s="1331" t="s">
        <v>107</v>
      </c>
      <c r="D89" s="1334">
        <v>444444.44444444444</v>
      </c>
      <c r="E89" s="1335"/>
      <c r="F89" s="1335"/>
      <c r="G89" s="1183"/>
      <c r="H89" s="1751"/>
      <c r="I89" s="1759"/>
      <c r="J89" s="1759"/>
      <c r="K89" s="1759"/>
      <c r="L89" s="1759"/>
      <c r="M89" s="1759"/>
      <c r="N89" s="1759"/>
      <c r="O89" s="1759"/>
      <c r="P89" s="1759"/>
      <c r="Q89" s="1760"/>
    </row>
    <row r="90" spans="1:40" ht="13">
      <c r="A90" s="1332"/>
      <c r="B90" s="1333"/>
      <c r="C90" s="1331"/>
      <c r="D90" s="1334"/>
      <c r="E90" s="1335"/>
      <c r="F90" s="1335"/>
      <c r="G90" s="1185"/>
      <c r="H90" s="1177"/>
      <c r="I90" s="997"/>
      <c r="J90" s="997"/>
      <c r="K90" s="1186" t="s">
        <v>108</v>
      </c>
      <c r="L90" s="997"/>
      <c r="M90" s="997"/>
      <c r="N90" s="997"/>
      <c r="O90" s="997"/>
      <c r="P90" s="997"/>
      <c r="Q90" s="1184"/>
    </row>
    <row r="91" spans="1:40" ht="13">
      <c r="A91" s="1332"/>
      <c r="B91" s="1333"/>
      <c r="C91" s="1331"/>
      <c r="D91" s="1334"/>
      <c r="E91" s="1335"/>
      <c r="F91" s="1336" t="s">
        <v>44</v>
      </c>
      <c r="G91" s="1185">
        <f>G79+G83+G90</f>
        <v>0</v>
      </c>
      <c r="H91" s="1177"/>
      <c r="I91" s="997"/>
      <c r="J91" s="997"/>
      <c r="K91" s="997"/>
      <c r="L91" s="997"/>
      <c r="M91" s="997"/>
      <c r="N91" s="997"/>
      <c r="O91" s="997"/>
      <c r="P91" s="997"/>
      <c r="Q91" s="1184"/>
    </row>
    <row r="92" spans="1:40" ht="13.5" thickBot="1">
      <c r="A92" s="1301"/>
      <c r="B92" s="1302"/>
      <c r="C92" s="1302"/>
      <c r="D92" s="1302"/>
      <c r="E92" s="1302"/>
      <c r="F92" s="1302"/>
      <c r="G92" s="1187"/>
      <c r="H92" s="1169"/>
      <c r="I92" s="1169"/>
      <c r="J92" s="1169"/>
      <c r="K92" s="1188"/>
      <c r="L92" s="1169"/>
      <c r="M92" s="1169"/>
      <c r="N92" s="1169"/>
      <c r="O92" s="1169"/>
      <c r="P92" s="1169"/>
      <c r="Q92" s="1170"/>
    </row>
    <row r="93" spans="1:40" ht="13">
      <c r="A93" s="1337"/>
      <c r="B93" s="1337"/>
      <c r="C93" s="1337"/>
      <c r="D93" s="1337"/>
      <c r="E93" s="1337"/>
      <c r="F93" s="1337"/>
      <c r="G93" s="1158"/>
      <c r="H93" s="1158"/>
      <c r="I93" s="1158"/>
      <c r="J93" s="1158"/>
      <c r="K93" s="1189"/>
      <c r="L93" s="1158"/>
      <c r="M93" s="1158"/>
      <c r="N93" s="1158"/>
      <c r="O93" s="1158"/>
      <c r="P93" s="1158"/>
      <c r="Q93" s="1158"/>
    </row>
    <row r="94" spans="1:40" ht="13">
      <c r="A94" s="1337"/>
      <c r="B94" s="1337"/>
      <c r="C94" s="1337"/>
      <c r="D94" s="1337"/>
      <c r="E94" s="1337"/>
      <c r="F94" s="1337"/>
      <c r="G94" s="1158"/>
      <c r="H94" s="1158"/>
      <c r="I94" s="1158"/>
      <c r="J94" s="1158"/>
      <c r="K94" s="1189"/>
      <c r="L94" s="1158"/>
      <c r="M94" s="1158"/>
      <c r="N94" s="1158"/>
      <c r="O94" s="1158"/>
      <c r="P94" s="1158"/>
      <c r="Q94" s="1158"/>
    </row>
    <row r="95" spans="1:40" s="735" customFormat="1" ht="18.5" thickBot="1">
      <c r="A95" s="1433" t="s">
        <v>111</v>
      </c>
      <c r="G95" s="102"/>
      <c r="H95" s="102"/>
      <c r="I95" s="102"/>
      <c r="J95" s="102"/>
      <c r="K95" s="102"/>
      <c r="L95" s="102"/>
      <c r="M95" s="102"/>
      <c r="N95" s="102"/>
      <c r="O95" s="102"/>
      <c r="P95" s="102"/>
      <c r="Q95" s="102"/>
    </row>
    <row r="96" spans="1:40" s="735" customFormat="1" ht="18" customHeight="1">
      <c r="A96" s="1753" t="s">
        <v>50</v>
      </c>
      <c r="B96" s="1738"/>
      <c r="C96" s="1738"/>
      <c r="D96" s="1738"/>
      <c r="E96" s="1738"/>
      <c r="F96" s="1739"/>
      <c r="G96" s="1460"/>
      <c r="H96" s="1190"/>
      <c r="I96" s="1191"/>
      <c r="J96" s="1191"/>
      <c r="K96" s="1191"/>
      <c r="L96" s="1191"/>
      <c r="M96" s="1191"/>
      <c r="N96" s="1191"/>
      <c r="O96" s="1191"/>
      <c r="P96" s="1191"/>
      <c r="Q96" s="1191"/>
      <c r="R96" s="1338"/>
      <c r="S96" s="1338"/>
      <c r="T96" s="1338"/>
      <c r="U96" s="1339"/>
      <c r="V96" s="1192" t="s">
        <v>112</v>
      </c>
      <c r="W96" s="1338"/>
      <c r="X96" s="1338"/>
      <c r="Y96" s="1338"/>
      <c r="Z96" s="1338"/>
      <c r="AA96" s="1338"/>
      <c r="AB96" s="1338"/>
      <c r="AC96" s="1338"/>
      <c r="AD96" s="1338"/>
      <c r="AE96" s="1338"/>
      <c r="AF96" s="1338"/>
      <c r="AG96" s="1338"/>
      <c r="AH96" s="1338"/>
      <c r="AI96" s="1338"/>
      <c r="AJ96" s="1338"/>
      <c r="AK96" s="1338"/>
      <c r="AL96" s="1338"/>
      <c r="AM96" s="1338"/>
      <c r="AN96" s="1339"/>
    </row>
    <row r="97" spans="1:40" s="735" customFormat="1" ht="13">
      <c r="A97" s="1340">
        <v>45</v>
      </c>
      <c r="B97" s="1387" t="s">
        <v>111</v>
      </c>
      <c r="C97" s="1462"/>
      <c r="D97" s="1387"/>
      <c r="E97" s="1279"/>
      <c r="F97" s="1463"/>
      <c r="G97" s="987"/>
      <c r="H97" s="1193"/>
      <c r="I97" s="987"/>
      <c r="J97" s="987"/>
      <c r="K97" s="987"/>
      <c r="L97" s="987"/>
      <c r="M97" s="987"/>
      <c r="N97" s="987"/>
      <c r="O97" s="987"/>
      <c r="P97" s="987"/>
      <c r="Q97" s="987"/>
      <c r="R97" s="1335"/>
      <c r="S97" s="1335"/>
      <c r="T97" s="1335"/>
      <c r="U97" s="1342"/>
      <c r="V97" s="1332"/>
      <c r="AN97" s="1342"/>
    </row>
    <row r="98" spans="1:40" s="735" customFormat="1" ht="26">
      <c r="A98" s="1280"/>
      <c r="B98" s="1458"/>
      <c r="C98" s="1335"/>
      <c r="D98" s="1387"/>
      <c r="E98" s="1335"/>
      <c r="F98" s="1464"/>
      <c r="G98" s="1461" t="s">
        <v>491</v>
      </c>
      <c r="H98" s="1194" t="s">
        <v>492</v>
      </c>
      <c r="I98" s="1194" t="s">
        <v>493</v>
      </c>
      <c r="J98" s="1194" t="s">
        <v>494</v>
      </c>
      <c r="K98" s="1194" t="s">
        <v>162</v>
      </c>
      <c r="L98" s="1194" t="s">
        <v>163</v>
      </c>
      <c r="M98" s="1194" t="s">
        <v>164</v>
      </c>
      <c r="N98" s="1194" t="s">
        <v>495</v>
      </c>
      <c r="O98" s="1194" t="s">
        <v>496</v>
      </c>
      <c r="P98" s="1194" t="s">
        <v>497</v>
      </c>
      <c r="Q98" s="1194" t="s">
        <v>498</v>
      </c>
      <c r="R98" s="1194" t="s">
        <v>499</v>
      </c>
      <c r="S98" s="1195" t="s">
        <v>999</v>
      </c>
      <c r="T98" s="1195" t="s">
        <v>217</v>
      </c>
      <c r="U98" s="1196" t="s">
        <v>991</v>
      </c>
      <c r="V98" s="1332"/>
      <c r="AN98" s="1342"/>
    </row>
    <row r="99" spans="1:40" s="735" customFormat="1">
      <c r="A99" s="1280"/>
      <c r="B99" s="1458"/>
      <c r="C99" s="1008" t="s">
        <v>1826</v>
      </c>
      <c r="D99" s="1335"/>
      <c r="E99" s="1335"/>
      <c r="F99" s="1342"/>
      <c r="G99" s="1459">
        <v>118537.09000000001</v>
      </c>
      <c r="H99" s="1459">
        <v>106363.63999999996</v>
      </c>
      <c r="I99" s="1459">
        <v>94006.069999999963</v>
      </c>
      <c r="J99" s="1459">
        <v>284549.60999999993</v>
      </c>
      <c r="K99" s="1459">
        <v>133132.85999999993</v>
      </c>
      <c r="L99" s="1459">
        <v>136137.28999999992</v>
      </c>
      <c r="M99" s="1459">
        <v>72495.279999999926</v>
      </c>
      <c r="N99" s="1459">
        <v>64577.579999999929</v>
      </c>
      <c r="O99" s="1459">
        <v>45164.18999999993</v>
      </c>
      <c r="P99" s="1459">
        <v>110474.73999999995</v>
      </c>
      <c r="Q99" s="1459">
        <v>88132.889999999956</v>
      </c>
      <c r="R99" s="1459">
        <v>70969.679999999949</v>
      </c>
      <c r="S99" s="1459">
        <v>143466.89999999997</v>
      </c>
      <c r="T99" s="1651">
        <f>+'ATT H-1A'!H24</f>
        <v>0.13446617068235894</v>
      </c>
      <c r="U99" s="651"/>
      <c r="V99" s="1197" t="s">
        <v>1410</v>
      </c>
      <c r="AN99" s="1342"/>
    </row>
    <row r="100" spans="1:40" s="735" customFormat="1">
      <c r="A100" s="1280"/>
      <c r="B100" s="1458"/>
      <c r="C100" s="1008" t="s">
        <v>1827</v>
      </c>
      <c r="D100" s="1335"/>
      <c r="E100" s="1335"/>
      <c r="F100" s="1465"/>
      <c r="G100" s="1459">
        <v>-4.000000002095476E-2</v>
      </c>
      <c r="H100" s="1459">
        <v>374950.54</v>
      </c>
      <c r="I100" s="1459">
        <v>340864.12</v>
      </c>
      <c r="J100" s="1459">
        <v>306777.7</v>
      </c>
      <c r="K100" s="1459">
        <v>272691.28000000003</v>
      </c>
      <c r="L100" s="1459">
        <v>238604.86000000004</v>
      </c>
      <c r="M100" s="1459">
        <v>204518.44000000006</v>
      </c>
      <c r="N100" s="1459">
        <v>170432.02000000008</v>
      </c>
      <c r="O100" s="1459">
        <v>136345.60000000009</v>
      </c>
      <c r="P100" s="1459">
        <v>102259.18000000009</v>
      </c>
      <c r="Q100" s="1459">
        <v>68172.760000000097</v>
      </c>
      <c r="R100" s="1459">
        <v>34086.340000000098</v>
      </c>
      <c r="S100" s="1459">
        <v>-7.9999999899882823E-2</v>
      </c>
      <c r="T100" s="1651">
        <v>0</v>
      </c>
      <c r="U100" s="651" t="s">
        <v>1148</v>
      </c>
      <c r="V100" s="1197"/>
      <c r="AN100" s="1342"/>
    </row>
    <row r="101" spans="1:40" s="735" customFormat="1">
      <c r="A101" s="1280"/>
      <c r="B101" s="1616"/>
      <c r="C101" s="1008" t="s">
        <v>1828</v>
      </c>
      <c r="D101" s="1335"/>
      <c r="E101" s="1335"/>
      <c r="F101" s="1465"/>
      <c r="G101" s="1459">
        <v>0</v>
      </c>
      <c r="H101" s="1459">
        <v>0</v>
      </c>
      <c r="I101" s="1459">
        <v>0</v>
      </c>
      <c r="J101" s="1459">
        <v>0</v>
      </c>
      <c r="K101" s="1459">
        <v>0</v>
      </c>
      <c r="L101" s="1459">
        <v>0</v>
      </c>
      <c r="M101" s="1459">
        <v>0</v>
      </c>
      <c r="N101" s="1459">
        <v>0</v>
      </c>
      <c r="O101" s="1459">
        <v>0</v>
      </c>
      <c r="P101" s="1459">
        <v>0</v>
      </c>
      <c r="Q101" s="1459">
        <v>0</v>
      </c>
      <c r="R101" s="1459">
        <v>0</v>
      </c>
      <c r="S101" s="1459">
        <v>0</v>
      </c>
      <c r="T101" s="1651">
        <v>0</v>
      </c>
      <c r="U101" s="651" t="s">
        <v>1148</v>
      </c>
      <c r="V101" s="1197"/>
      <c r="AN101" s="1342"/>
    </row>
    <row r="102" spans="1:40" s="735" customFormat="1">
      <c r="A102" s="1280"/>
      <c r="B102" s="1616"/>
      <c r="C102" s="1008" t="s">
        <v>1829</v>
      </c>
      <c r="D102" s="1335"/>
      <c r="E102" s="1335"/>
      <c r="F102" s="1465"/>
      <c r="G102" s="1459">
        <v>0</v>
      </c>
      <c r="H102" s="1459">
        <v>0</v>
      </c>
      <c r="I102" s="1459">
        <v>0</v>
      </c>
      <c r="J102" s="1459">
        <v>0</v>
      </c>
      <c r="K102" s="1459">
        <v>0</v>
      </c>
      <c r="L102" s="1459">
        <v>0</v>
      </c>
      <c r="M102" s="1459">
        <v>0</v>
      </c>
      <c r="N102" s="1459">
        <v>0</v>
      </c>
      <c r="O102" s="1459">
        <v>0</v>
      </c>
      <c r="P102" s="1459">
        <v>0</v>
      </c>
      <c r="Q102" s="1459">
        <v>0</v>
      </c>
      <c r="R102" s="1459">
        <v>0</v>
      </c>
      <c r="S102" s="1459">
        <v>0</v>
      </c>
      <c r="T102" s="1651">
        <f>T99</f>
        <v>0.13446617068235894</v>
      </c>
      <c r="U102" s="651"/>
      <c r="V102" s="1197"/>
      <c r="AN102" s="1342"/>
    </row>
    <row r="103" spans="1:40" s="735" customFormat="1">
      <c r="A103" s="1280"/>
      <c r="B103" s="1616"/>
      <c r="C103" s="1008" t="s">
        <v>1865</v>
      </c>
      <c r="D103" s="1335"/>
      <c r="E103" s="1335"/>
      <c r="F103" s="1465"/>
      <c r="G103" s="1459">
        <v>0</v>
      </c>
      <c r="H103" s="1459">
        <v>0</v>
      </c>
      <c r="I103" s="1459">
        <v>0</v>
      </c>
      <c r="J103" s="1459">
        <v>0</v>
      </c>
      <c r="K103" s="1459">
        <v>0</v>
      </c>
      <c r="L103" s="1459">
        <v>0</v>
      </c>
      <c r="M103" s="1459">
        <v>0</v>
      </c>
      <c r="N103" s="1459">
        <v>0</v>
      </c>
      <c r="O103" s="1459">
        <v>0</v>
      </c>
      <c r="P103" s="1459">
        <v>0</v>
      </c>
      <c r="Q103" s="1459">
        <v>0</v>
      </c>
      <c r="R103" s="1459">
        <v>0</v>
      </c>
      <c r="S103" s="1459">
        <v>1500</v>
      </c>
      <c r="T103" s="1651">
        <f>T102</f>
        <v>0.13446617068235894</v>
      </c>
      <c r="U103" s="651"/>
      <c r="V103" s="1197"/>
      <c r="AN103" s="1342"/>
    </row>
    <row r="104" spans="1:40" s="735" customFormat="1">
      <c r="A104" s="1280"/>
      <c r="B104" s="1616"/>
      <c r="C104" s="1008" t="s">
        <v>1830</v>
      </c>
      <c r="D104" s="1335"/>
      <c r="E104" s="1335"/>
      <c r="F104" s="1465"/>
      <c r="G104" s="1459">
        <v>848043.62000000011</v>
      </c>
      <c r="H104" s="1459">
        <v>815226.04</v>
      </c>
      <c r="I104" s="1459">
        <v>782408.4600000002</v>
      </c>
      <c r="J104" s="1459">
        <v>749590.88000000024</v>
      </c>
      <c r="K104" s="1459">
        <v>724624.03000000026</v>
      </c>
      <c r="L104" s="1459">
        <v>691787.35000000021</v>
      </c>
      <c r="M104" s="1459">
        <v>710569.03000000026</v>
      </c>
      <c r="N104" s="1459">
        <v>684178.56000000029</v>
      </c>
      <c r="O104" s="1459">
        <v>651239.09000000032</v>
      </c>
      <c r="P104" s="1459">
        <v>618796.79000000027</v>
      </c>
      <c r="Q104" s="1459">
        <v>586354.49000000022</v>
      </c>
      <c r="R104" s="1459">
        <v>870156.39000000013</v>
      </c>
      <c r="S104" s="1459">
        <v>836517.15000000014</v>
      </c>
      <c r="T104" s="1651">
        <f>T103</f>
        <v>0.13446617068235894</v>
      </c>
      <c r="U104" s="651"/>
      <c r="V104" s="1197"/>
      <c r="AN104" s="1342"/>
    </row>
    <row r="105" spans="1:40" s="735" customFormat="1">
      <c r="A105" s="1280"/>
      <c r="B105" s="1616"/>
      <c r="C105" s="1008" t="s">
        <v>1729</v>
      </c>
      <c r="D105" s="1335"/>
      <c r="E105" s="1335"/>
      <c r="F105" s="1465"/>
      <c r="G105" s="1459"/>
      <c r="H105" s="1459"/>
      <c r="I105" s="1459"/>
      <c r="J105" s="1459"/>
      <c r="K105" s="1459"/>
      <c r="L105" s="1459"/>
      <c r="M105" s="1459"/>
      <c r="N105" s="1459"/>
      <c r="O105" s="1459"/>
      <c r="P105" s="1459"/>
      <c r="Q105" s="1459"/>
      <c r="R105" s="1459"/>
      <c r="S105" s="1459"/>
      <c r="T105" s="1651">
        <f>T104</f>
        <v>0.13446617068235894</v>
      </c>
      <c r="U105" s="651"/>
      <c r="V105" s="1197"/>
      <c r="AN105" s="1342"/>
    </row>
    <row r="106" spans="1:40" s="735" customFormat="1">
      <c r="A106" s="1280"/>
      <c r="B106" s="1616"/>
      <c r="C106" s="1008" t="s">
        <v>1831</v>
      </c>
      <c r="D106" s="1335"/>
      <c r="E106" s="1335"/>
      <c r="F106" s="1465"/>
      <c r="G106" s="1459">
        <v>0</v>
      </c>
      <c r="H106" s="1459">
        <v>0</v>
      </c>
      <c r="I106" s="1459">
        <v>0</v>
      </c>
      <c r="J106" s="1459">
        <v>936960.42</v>
      </c>
      <c r="K106" s="1459">
        <v>624640.27</v>
      </c>
      <c r="L106" s="1459">
        <v>39968149.120000005</v>
      </c>
      <c r="M106" s="1459">
        <v>39655828.970000006</v>
      </c>
      <c r="N106" s="1459">
        <v>31285849.150000006</v>
      </c>
      <c r="O106" s="1459">
        <v>21316187.370000005</v>
      </c>
      <c r="P106" s="1459">
        <v>12068830.020000005</v>
      </c>
      <c r="Q106" s="1459">
        <v>6187672.5200000051</v>
      </c>
      <c r="R106" s="1459">
        <v>1413869.8800000055</v>
      </c>
      <c r="S106" s="1459">
        <v>-2.9999994672834873E-2</v>
      </c>
      <c r="T106" s="1651">
        <f>T101</f>
        <v>0</v>
      </c>
      <c r="U106" s="651" t="s">
        <v>1148</v>
      </c>
      <c r="V106" s="1197"/>
      <c r="AN106" s="1342"/>
    </row>
    <row r="107" spans="1:40" s="735" customFormat="1">
      <c r="A107" s="1280"/>
      <c r="B107" s="1626"/>
      <c r="C107" s="1008" t="s">
        <v>1866</v>
      </c>
      <c r="D107" s="1335"/>
      <c r="E107" s="1335"/>
      <c r="F107" s="1465"/>
      <c r="G107" s="1459">
        <v>0</v>
      </c>
      <c r="H107" s="1459">
        <v>0</v>
      </c>
      <c r="I107" s="1459">
        <v>0</v>
      </c>
      <c r="J107" s="1459">
        <v>0</v>
      </c>
      <c r="K107" s="1459">
        <v>0</v>
      </c>
      <c r="L107" s="1459">
        <v>0</v>
      </c>
      <c r="M107" s="1459">
        <v>0</v>
      </c>
      <c r="N107" s="1459">
        <v>0</v>
      </c>
      <c r="O107" s="1459">
        <v>0</v>
      </c>
      <c r="P107" s="1459">
        <v>0</v>
      </c>
      <c r="Q107" s="1459">
        <v>0</v>
      </c>
      <c r="R107" s="1459">
        <v>0</v>
      </c>
      <c r="S107" s="1459">
        <v>0</v>
      </c>
      <c r="T107" s="1651">
        <f>T105</f>
        <v>0.13446617068235894</v>
      </c>
      <c r="U107" s="651"/>
      <c r="V107" s="1197"/>
      <c r="AN107" s="1342"/>
    </row>
    <row r="108" spans="1:40" s="735" customFormat="1">
      <c r="A108" s="1280"/>
      <c r="B108" s="1616"/>
      <c r="C108" s="1008" t="s">
        <v>1832</v>
      </c>
      <c r="D108" s="1335"/>
      <c r="E108" s="1335"/>
      <c r="F108" s="1465"/>
      <c r="G108" s="1459">
        <v>25299.810000000005</v>
      </c>
      <c r="H108" s="1459">
        <v>498707.77</v>
      </c>
      <c r="I108" s="1459">
        <v>565202.69999999995</v>
      </c>
      <c r="J108" s="1459">
        <v>160309.31</v>
      </c>
      <c r="K108" s="1459">
        <v>421398.68999999994</v>
      </c>
      <c r="L108" s="1459">
        <v>391940.42999999993</v>
      </c>
      <c r="M108" s="1459">
        <v>198311.61999999991</v>
      </c>
      <c r="N108" s="1459">
        <v>-36932.470000000088</v>
      </c>
      <c r="O108" s="1459">
        <v>503781.49</v>
      </c>
      <c r="P108" s="1459">
        <v>161735.24999999994</v>
      </c>
      <c r="Q108" s="1459">
        <v>-73508.840000000084</v>
      </c>
      <c r="R108" s="1459">
        <v>444596.75999999995</v>
      </c>
      <c r="S108" s="1459">
        <v>89208.589999999909</v>
      </c>
      <c r="T108" s="1651">
        <f>T107</f>
        <v>0.13446617068235894</v>
      </c>
      <c r="U108" s="651"/>
      <c r="V108" s="1197"/>
      <c r="AN108" s="1342"/>
    </row>
    <row r="109" spans="1:40" s="735" customFormat="1">
      <c r="A109" s="1280"/>
      <c r="B109" s="1616"/>
      <c r="C109" s="1008" t="s">
        <v>1833</v>
      </c>
      <c r="D109" s="1335"/>
      <c r="E109" s="1335"/>
      <c r="F109" s="1465"/>
      <c r="G109" s="1459">
        <v>8030.55</v>
      </c>
      <c r="H109" s="1459">
        <v>0</v>
      </c>
      <c r="I109" s="1459">
        <v>0</v>
      </c>
      <c r="J109" s="1459">
        <v>8076</v>
      </c>
      <c r="K109" s="1459">
        <v>0</v>
      </c>
      <c r="L109" s="1459">
        <v>0</v>
      </c>
      <c r="M109" s="1459">
        <v>8121.45</v>
      </c>
      <c r="N109" s="1459">
        <v>0</v>
      </c>
      <c r="O109" s="1459">
        <v>0</v>
      </c>
      <c r="P109" s="1459">
        <v>8166.9000000000005</v>
      </c>
      <c r="Q109" s="1459">
        <v>0</v>
      </c>
      <c r="R109" s="1459">
        <v>0</v>
      </c>
      <c r="S109" s="1459">
        <v>8212.35</v>
      </c>
      <c r="T109" s="1651">
        <v>0</v>
      </c>
      <c r="U109" s="651" t="s">
        <v>1148</v>
      </c>
      <c r="V109" s="1197"/>
      <c r="AN109" s="1342"/>
    </row>
    <row r="110" spans="1:40" s="735" customFormat="1">
      <c r="A110" s="1280"/>
      <c r="B110" s="1458"/>
      <c r="C110" s="1008" t="s">
        <v>1867</v>
      </c>
      <c r="D110" s="1335"/>
      <c r="E110" s="1335"/>
      <c r="F110" s="1465"/>
      <c r="G110" s="1634">
        <v>0</v>
      </c>
      <c r="H110" s="1635">
        <v>0</v>
      </c>
      <c r="I110" s="1635">
        <v>16655.939999999999</v>
      </c>
      <c r="J110" s="1635">
        <v>16655.939999999999</v>
      </c>
      <c r="K110" s="1635">
        <v>16655.939999999999</v>
      </c>
      <c r="L110" s="1635">
        <v>0</v>
      </c>
      <c r="M110" s="1635">
        <v>0</v>
      </c>
      <c r="N110" s="1635">
        <v>0</v>
      </c>
      <c r="O110" s="1635">
        <v>0</v>
      </c>
      <c r="P110" s="1635">
        <v>-16655.939999999999</v>
      </c>
      <c r="Q110" s="1635">
        <v>-16655.939999999999</v>
      </c>
      <c r="R110" s="1635">
        <v>-16655.939999999999</v>
      </c>
      <c r="S110" s="1635">
        <v>-16655.939999999999</v>
      </c>
      <c r="T110" s="1651">
        <f>T108</f>
        <v>0.13446617068235894</v>
      </c>
      <c r="U110" s="651"/>
      <c r="V110" s="1197"/>
      <c r="AN110" s="1342"/>
    </row>
    <row r="111" spans="1:40" s="735" customFormat="1">
      <c r="A111" s="1280"/>
      <c r="B111" s="1458"/>
      <c r="C111" s="1337" t="s">
        <v>1545</v>
      </c>
      <c r="D111" s="1335"/>
      <c r="E111" s="1335"/>
      <c r="F111" s="1465" t="s">
        <v>1000</v>
      </c>
      <c r="G111" s="1468">
        <f>SUM(G99:G110)</f>
        <v>999911.03000000026</v>
      </c>
      <c r="H111" s="1468">
        <f t="shared" ref="H111:S111" si="0">SUM(H99:H110)</f>
        <v>1795247.99</v>
      </c>
      <c r="I111" s="1468">
        <f t="shared" si="0"/>
        <v>1799137.29</v>
      </c>
      <c r="J111" s="1468">
        <f t="shared" si="0"/>
        <v>2462919.8600000003</v>
      </c>
      <c r="K111" s="1468">
        <f t="shared" si="0"/>
        <v>2193143.0699999998</v>
      </c>
      <c r="L111" s="1468">
        <f t="shared" si="0"/>
        <v>41426619.050000004</v>
      </c>
      <c r="M111" s="1468">
        <f t="shared" si="0"/>
        <v>40849844.790000007</v>
      </c>
      <c r="N111" s="1468">
        <f t="shared" si="0"/>
        <v>32168104.840000007</v>
      </c>
      <c r="O111" s="1468">
        <f t="shared" si="0"/>
        <v>22652717.740000002</v>
      </c>
      <c r="P111" s="1468">
        <f t="shared" si="0"/>
        <v>13053606.940000007</v>
      </c>
      <c r="Q111" s="1468">
        <f t="shared" si="0"/>
        <v>6840167.8800000055</v>
      </c>
      <c r="R111" s="1468">
        <f t="shared" si="0"/>
        <v>2817023.1100000055</v>
      </c>
      <c r="S111" s="1468">
        <f t="shared" si="0"/>
        <v>1062248.9400000055</v>
      </c>
      <c r="T111" s="1651"/>
      <c r="U111" s="651"/>
      <c r="V111" s="1770" t="s">
        <v>1546</v>
      </c>
      <c r="W111" s="1771"/>
      <c r="X111" s="1771"/>
      <c r="Y111" s="1771"/>
      <c r="Z111" s="1771"/>
      <c r="AA111" s="1771"/>
      <c r="AB111" s="1771"/>
      <c r="AC111" s="1771"/>
      <c r="AD111" s="1771"/>
      <c r="AE111" s="1771"/>
      <c r="AF111" s="1771"/>
      <c r="AG111" s="1771"/>
      <c r="AH111" s="1771"/>
      <c r="AI111" s="1771"/>
      <c r="AJ111" s="1771"/>
      <c r="AK111" s="1771"/>
      <c r="AL111" s="1771"/>
      <c r="AM111" s="1771"/>
      <c r="AN111" s="1772"/>
    </row>
    <row r="112" spans="1:40" s="735" customFormat="1">
      <c r="A112" s="1280"/>
      <c r="B112" s="1458"/>
      <c r="C112" s="1008" t="s">
        <v>114</v>
      </c>
      <c r="D112" s="1466"/>
      <c r="E112" s="1335"/>
      <c r="F112" s="1465"/>
      <c r="G112" s="1470">
        <v>27340302.440000001</v>
      </c>
      <c r="H112" s="1470">
        <v>25984827.010000002</v>
      </c>
      <c r="I112" s="1470">
        <v>31174414.710000001</v>
      </c>
      <c r="J112" s="1470">
        <v>29866882.420000002</v>
      </c>
      <c r="K112" s="1470">
        <v>28573933.030000001</v>
      </c>
      <c r="L112" s="1470">
        <v>27267926.370000001</v>
      </c>
      <c r="M112" s="1470">
        <v>25966922.720000003</v>
      </c>
      <c r="N112" s="1470">
        <v>24655868.730000004</v>
      </c>
      <c r="O112" s="1470">
        <v>23354909.400000006</v>
      </c>
      <c r="P112" s="1470">
        <v>22053905.750000007</v>
      </c>
      <c r="Q112" s="1470">
        <v>20747899.090000007</v>
      </c>
      <c r="R112" s="1470">
        <v>19441892.430000007</v>
      </c>
      <c r="S112" s="1470">
        <v>18137553.440000009</v>
      </c>
      <c r="T112" s="1651">
        <f>+T99</f>
        <v>0.13446617068235894</v>
      </c>
      <c r="U112" s="651"/>
      <c r="V112" s="1198" t="s">
        <v>115</v>
      </c>
      <c r="AN112" s="1342"/>
    </row>
    <row r="113" spans="1:40" s="735" customFormat="1" ht="13" thickBot="1">
      <c r="A113" s="1344"/>
      <c r="B113" s="1345"/>
      <c r="C113" s="16" t="s">
        <v>1001</v>
      </c>
      <c r="D113" s="1345"/>
      <c r="E113" s="1313"/>
      <c r="F113" s="1467"/>
      <c r="G113" s="1469">
        <f t="shared" ref="G113:S113" si="1">SUMPRODUCT(G99:G110,$T99:$T110)+G112*$T$112</f>
        <v>3809720.1497031818</v>
      </c>
      <c r="H113" s="1469">
        <f t="shared" si="1"/>
        <v>3685062.1432096502</v>
      </c>
      <c r="I113" s="1469">
        <f t="shared" si="1"/>
        <v>4387992.5782962264</v>
      </c>
      <c r="J113" s="1469">
        <f t="shared" si="1"/>
        <v>4178938.0603868905</v>
      </c>
      <c r="K113" s="1469">
        <f t="shared" si="1"/>
        <v>4016470.1688987608</v>
      </c>
      <c r="L113" s="1469">
        <f t="shared" si="1"/>
        <v>3830644.2261344842</v>
      </c>
      <c r="M113" s="1469">
        <f t="shared" si="1"/>
        <v>3623634.5258700834</v>
      </c>
      <c r="N113" s="1469">
        <f t="shared" si="1"/>
        <v>3411096.4560759803</v>
      </c>
      <c r="O113" s="1469">
        <f t="shared" si="1"/>
        <v>3301829.4837846179</v>
      </c>
      <c r="P113" s="1469">
        <f t="shared" si="1"/>
        <v>3083074.8640798624</v>
      </c>
      <c r="Q113" s="1469">
        <f t="shared" si="1"/>
        <v>2868462.1628014604</v>
      </c>
      <c r="R113" s="1469">
        <f t="shared" si="1"/>
        <v>2798370.0079867495</v>
      </c>
      <c r="S113" s="1469">
        <f t="shared" si="1"/>
        <v>2580619.6354311183</v>
      </c>
      <c r="T113" s="1303"/>
      <c r="U113" s="1346"/>
      <c r="V113" s="1199" t="s">
        <v>1002</v>
      </c>
      <c r="W113" s="1303"/>
      <c r="X113" s="1303"/>
      <c r="Y113" s="1303"/>
      <c r="Z113" s="1303"/>
      <c r="AA113" s="1303"/>
      <c r="AB113" s="1303"/>
      <c r="AC113" s="1303"/>
      <c r="AD113" s="1303"/>
      <c r="AE113" s="1303"/>
      <c r="AF113" s="1303"/>
      <c r="AG113" s="1303"/>
      <c r="AH113" s="1303"/>
      <c r="AI113" s="1303"/>
      <c r="AJ113" s="1303"/>
      <c r="AK113" s="1303"/>
      <c r="AL113" s="1303"/>
      <c r="AM113" s="1303"/>
      <c r="AN113" s="1346"/>
    </row>
    <row r="114" spans="1:40" ht="13">
      <c r="A114" s="1337"/>
      <c r="B114" s="1337"/>
      <c r="C114" s="1337"/>
      <c r="D114" s="1337"/>
      <c r="E114" s="1337"/>
      <c r="F114" s="1337"/>
      <c r="G114" s="1158"/>
      <c r="H114" s="1158"/>
      <c r="I114" s="1158"/>
      <c r="J114" s="1158"/>
      <c r="K114" s="1189"/>
      <c r="L114" s="1158"/>
      <c r="M114" s="1617"/>
      <c r="N114" s="1158"/>
      <c r="O114" s="1158"/>
      <c r="P114" s="1158"/>
      <c r="Q114" s="1158"/>
    </row>
    <row r="115" spans="1:40" ht="13">
      <c r="A115" s="1337"/>
      <c r="B115" s="1337"/>
      <c r="G115" s="1617"/>
      <c r="H115" s="1617"/>
      <c r="I115" s="1158"/>
      <c r="J115" s="1617"/>
      <c r="K115" s="1189"/>
      <c r="L115" s="1158"/>
      <c r="M115" s="1617"/>
      <c r="N115" s="1158"/>
      <c r="O115" s="1158"/>
      <c r="P115" s="1158"/>
      <c r="Q115" s="1158"/>
    </row>
    <row r="116" spans="1:40" s="735" customFormat="1" ht="18.5" thickBot="1">
      <c r="A116" s="1433" t="s">
        <v>982</v>
      </c>
      <c r="G116" s="102"/>
      <c r="H116" s="102"/>
      <c r="I116" s="102"/>
      <c r="J116" s="102"/>
      <c r="K116" s="102"/>
      <c r="L116" s="102"/>
      <c r="M116" s="102"/>
      <c r="N116" s="102"/>
      <c r="O116" s="102"/>
      <c r="P116" s="102"/>
      <c r="Q116" s="102"/>
    </row>
    <row r="117" spans="1:40" s="735" customFormat="1" ht="15.5">
      <c r="A117" s="1753" t="s">
        <v>1003</v>
      </c>
      <c r="B117" s="1738"/>
      <c r="C117" s="1738"/>
      <c r="D117" s="1738"/>
      <c r="E117" s="1738"/>
      <c r="F117" s="1739"/>
      <c r="G117" s="1163"/>
      <c r="H117" s="107"/>
      <c r="I117" s="102"/>
      <c r="J117" s="102"/>
      <c r="K117" s="102"/>
      <c r="L117" s="102"/>
      <c r="M117" s="102"/>
      <c r="N117" s="102"/>
      <c r="O117" s="102"/>
      <c r="P117" s="102"/>
      <c r="Q117" s="102"/>
      <c r="U117" s="1342"/>
      <c r="V117" s="1338"/>
      <c r="W117" s="1338"/>
      <c r="X117" s="1338"/>
      <c r="Y117" s="1200"/>
      <c r="Z117" s="1200"/>
      <c r="AA117" s="1200"/>
      <c r="AB117" s="1200"/>
      <c r="AC117" s="1200"/>
      <c r="AD117" s="1200"/>
      <c r="AE117" s="1200"/>
      <c r="AF117" s="1200"/>
      <c r="AG117" s="1200"/>
      <c r="AH117" s="1201"/>
    </row>
    <row r="118" spans="1:40" s="735" customFormat="1" ht="13">
      <c r="A118" s="1340">
        <v>44</v>
      </c>
      <c r="B118" s="1341" t="s">
        <v>982</v>
      </c>
      <c r="C118" s="1347"/>
      <c r="D118" s="1347"/>
      <c r="E118" s="1347"/>
      <c r="F118" s="1347"/>
      <c r="G118" s="1163"/>
      <c r="H118" s="107"/>
      <c r="I118" s="102"/>
      <c r="J118" s="102"/>
      <c r="K118" s="102"/>
      <c r="L118" s="102"/>
      <c r="M118" s="102"/>
      <c r="N118" s="102"/>
      <c r="O118" s="102"/>
      <c r="P118" s="102"/>
      <c r="Q118" s="102"/>
      <c r="U118" s="1342"/>
      <c r="Y118" s="102"/>
      <c r="Z118" s="102"/>
      <c r="AA118" s="102"/>
      <c r="AB118" s="102"/>
      <c r="AC118" s="102"/>
      <c r="AD118" s="102"/>
      <c r="AE118" s="102"/>
      <c r="AF118" s="102"/>
      <c r="AG118" s="102"/>
      <c r="AH118" s="1202"/>
    </row>
    <row r="119" spans="1:40" s="735" customFormat="1" ht="75" customHeight="1">
      <c r="A119" s="1332"/>
      <c r="C119" s="1754" t="s">
        <v>1004</v>
      </c>
      <c r="D119" s="1754"/>
      <c r="E119" s="1754"/>
      <c r="F119" s="1755"/>
      <c r="G119" s="1203" t="s">
        <v>491</v>
      </c>
      <c r="H119" s="1204" t="s">
        <v>492</v>
      </c>
      <c r="I119" s="1204" t="s">
        <v>493</v>
      </c>
      <c r="J119" s="1204" t="s">
        <v>494</v>
      </c>
      <c r="K119" s="1204" t="s">
        <v>162</v>
      </c>
      <c r="L119" s="1204" t="s">
        <v>163</v>
      </c>
      <c r="M119" s="1204" t="s">
        <v>164</v>
      </c>
      <c r="N119" s="1204" t="s">
        <v>495</v>
      </c>
      <c r="O119" s="1204" t="s">
        <v>496</v>
      </c>
      <c r="P119" s="1204" t="s">
        <v>497</v>
      </c>
      <c r="Q119" s="1204" t="s">
        <v>498</v>
      </c>
      <c r="R119" s="1204" t="s">
        <v>499</v>
      </c>
      <c r="S119" s="1205" t="s">
        <v>999</v>
      </c>
      <c r="T119" s="1206" t="s">
        <v>1005</v>
      </c>
      <c r="U119" s="1342"/>
      <c r="V119" s="1207" t="s">
        <v>701</v>
      </c>
      <c r="W119" s="1208" t="s">
        <v>908</v>
      </c>
      <c r="X119" s="1208" t="s">
        <v>1006</v>
      </c>
      <c r="Y119" s="1209" t="s">
        <v>702</v>
      </c>
      <c r="Z119" s="1208" t="s">
        <v>909</v>
      </c>
      <c r="AA119" s="1208" t="s">
        <v>1006</v>
      </c>
      <c r="AB119" s="1348" t="s">
        <v>1007</v>
      </c>
      <c r="AC119" s="1208" t="s">
        <v>703</v>
      </c>
      <c r="AD119" s="1349"/>
      <c r="AE119" s="1349"/>
      <c r="AF119" s="1010"/>
      <c r="AG119" s="1010"/>
      <c r="AH119" s="1210"/>
    </row>
    <row r="120" spans="1:40" s="735" customFormat="1">
      <c r="A120" s="1332"/>
      <c r="C120" s="1008" t="s">
        <v>1665</v>
      </c>
      <c r="G120" s="1211">
        <v>-4596115.2000000011</v>
      </c>
      <c r="H120" s="1211">
        <v>-4599169.1700000018</v>
      </c>
      <c r="I120" s="1211">
        <v>-4699169.1700000018</v>
      </c>
      <c r="J120" s="1211">
        <v>-3987961.3800000018</v>
      </c>
      <c r="K120" s="1211">
        <v>-3988839.5800000019</v>
      </c>
      <c r="L120" s="1211">
        <v>-3988839.5800000019</v>
      </c>
      <c r="M120" s="1211">
        <v>-4038523.7600000021</v>
      </c>
      <c r="N120" s="1211">
        <v>-4188523.7600000021</v>
      </c>
      <c r="O120" s="1211">
        <v>-4043609.3400000017</v>
      </c>
      <c r="P120" s="1211">
        <v>-4047619.5000000014</v>
      </c>
      <c r="Q120" s="1211">
        <v>-4630119.5000000019</v>
      </c>
      <c r="R120" s="1211">
        <v>-4701298.410000002</v>
      </c>
      <c r="S120" s="1211">
        <v>-4821379.1500000022</v>
      </c>
      <c r="T120" s="1212">
        <f>SUM(G120:S120)/13</f>
        <v>-4333166.7307692328</v>
      </c>
      <c r="U120" s="1342"/>
      <c r="V120" s="1213">
        <f>T120</f>
        <v>-4333166.7307692328</v>
      </c>
      <c r="W120" s="1214">
        <f>+'ATT H-1A'!$H$45</f>
        <v>0.37831299502385302</v>
      </c>
      <c r="X120" s="1134">
        <f>+V120*W120</f>
        <v>-1639293.2838550261</v>
      </c>
      <c r="Y120" s="1213"/>
      <c r="Z120" s="1214">
        <f>+'ATT H-1A'!$H$24</f>
        <v>0.13446617068235894</v>
      </c>
      <c r="AA120" s="1215">
        <f t="shared" ref="AA120:AA138" si="2">+Z120*Y120</f>
        <v>0</v>
      </c>
      <c r="AB120" s="1213"/>
      <c r="AC120" s="1215">
        <f>X120+AA120+AB120</f>
        <v>-1639293.2838550261</v>
      </c>
      <c r="AF120" s="102"/>
      <c r="AG120" s="102"/>
      <c r="AH120" s="1202"/>
    </row>
    <row r="121" spans="1:40" s="735" customFormat="1">
      <c r="A121" s="1332"/>
      <c r="C121" s="1008" t="s">
        <v>1666</v>
      </c>
      <c r="G121" s="1211">
        <v>-570631.77000000014</v>
      </c>
      <c r="H121" s="1211">
        <v>-567577.80000000016</v>
      </c>
      <c r="I121" s="1211">
        <v>-567577.80000000016</v>
      </c>
      <c r="J121" s="1211">
        <v>-568980.79000000015</v>
      </c>
      <c r="K121" s="1211">
        <v>-568102.5900000002</v>
      </c>
      <c r="L121" s="1211">
        <v>-568102.5900000002</v>
      </c>
      <c r="M121" s="1211">
        <v>-569780.53000000014</v>
      </c>
      <c r="N121" s="1211">
        <v>-569780.53000000014</v>
      </c>
      <c r="O121" s="1211">
        <v>-590314.53000000014</v>
      </c>
      <c r="P121" s="1211">
        <v>-590314.53000000014</v>
      </c>
      <c r="Q121" s="1211">
        <v>-615314.53000000014</v>
      </c>
      <c r="R121" s="1211">
        <v>-664135.62000000011</v>
      </c>
      <c r="S121" s="1211">
        <v>-798251.42000000016</v>
      </c>
      <c r="T121" s="1216">
        <f>SUM(G121:S121)/13</f>
        <v>-600681.92538461555</v>
      </c>
      <c r="U121" s="1350"/>
      <c r="V121" s="1213"/>
      <c r="W121" s="1214">
        <f>+'ATT H-1A'!$H$45</f>
        <v>0.37831299502385302</v>
      </c>
      <c r="X121" s="1134">
        <f>+V121*W121</f>
        <v>0</v>
      </c>
      <c r="Y121" s="1213">
        <f>T121</f>
        <v>-600681.92538461555</v>
      </c>
      <c r="Z121" s="1214">
        <f>+'ATT H-1A'!$H$24</f>
        <v>0.13446617068235894</v>
      </c>
      <c r="AA121" s="1215">
        <f t="shared" si="2"/>
        <v>-80771.39830457572</v>
      </c>
      <c r="AB121" s="1213"/>
      <c r="AC121" s="1215">
        <f t="shared" ref="AC121:AC138" si="3">X121+AA121+AB121</f>
        <v>-80771.39830457572</v>
      </c>
      <c r="AF121" s="102"/>
      <c r="AG121" s="102"/>
      <c r="AH121" s="1202"/>
    </row>
    <row r="122" spans="1:40" s="735" customFormat="1">
      <c r="A122" s="1332"/>
      <c r="C122" s="1008" t="s">
        <v>1667</v>
      </c>
      <c r="D122" s="1217"/>
      <c r="G122" s="1211">
        <v>425280.26999999996</v>
      </c>
      <c r="H122" s="1211">
        <v>404528.05000000005</v>
      </c>
      <c r="I122" s="1211">
        <v>343535.75000000006</v>
      </c>
      <c r="J122" s="1211">
        <v>373737.69000000006</v>
      </c>
      <c r="K122" s="1211">
        <v>297992.15000000002</v>
      </c>
      <c r="L122" s="1211">
        <v>297503.24000000005</v>
      </c>
      <c r="M122" s="1211">
        <v>330848.39000000007</v>
      </c>
      <c r="N122" s="1211">
        <v>330885.45000000007</v>
      </c>
      <c r="O122" s="1211">
        <v>329492.80000000005</v>
      </c>
      <c r="P122" s="1211">
        <v>329742.78000000003</v>
      </c>
      <c r="Q122" s="1211">
        <v>329327.97000000003</v>
      </c>
      <c r="R122" s="1211">
        <v>328839.05000000005</v>
      </c>
      <c r="S122" s="1211">
        <v>328387.19000000006</v>
      </c>
      <c r="T122" s="1216">
        <f t="shared" ref="T122:T140" si="4">SUM(G122:S122)/13</f>
        <v>342315.4446153848</v>
      </c>
      <c r="U122" s="1350"/>
      <c r="V122" s="1213"/>
      <c r="W122" s="1214">
        <f>+'ATT H-1A'!$H$45</f>
        <v>0.37831299502385302</v>
      </c>
      <c r="X122" s="1134">
        <f t="shared" ref="X122:X138" si="5">+V122*W122</f>
        <v>0</v>
      </c>
      <c r="Y122" s="1213">
        <f t="shared" ref="Y122:Y138" si="6">T122</f>
        <v>342315.4446153848</v>
      </c>
      <c r="Z122" s="1214">
        <f>+'ATT H-1A'!$H$24</f>
        <v>0.13446617068235894</v>
      </c>
      <c r="AA122" s="1215">
        <f t="shared" si="2"/>
        <v>46029.847002859919</v>
      </c>
      <c r="AB122" s="1213"/>
      <c r="AC122" s="1215">
        <f t="shared" si="3"/>
        <v>46029.847002859919</v>
      </c>
      <c r="AF122" s="102"/>
      <c r="AG122" s="102"/>
      <c r="AH122" s="1202"/>
    </row>
    <row r="123" spans="1:40" s="735" customFormat="1">
      <c r="A123" s="1332"/>
      <c r="C123" s="1008" t="s">
        <v>1668</v>
      </c>
      <c r="D123" s="1217"/>
      <c r="G123" s="1211">
        <v>1334887.47</v>
      </c>
      <c r="H123" s="1211">
        <v>1167818.2000000002</v>
      </c>
      <c r="I123" s="1211">
        <v>1007984.5000000002</v>
      </c>
      <c r="J123" s="1211">
        <v>1087130.3700000001</v>
      </c>
      <c r="K123" s="1211">
        <v>888634.9800000001</v>
      </c>
      <c r="L123" s="1211">
        <v>887353.74000000011</v>
      </c>
      <c r="M123" s="1211">
        <v>974736.59000000008</v>
      </c>
      <c r="N123" s="1211">
        <v>974833.68</v>
      </c>
      <c r="O123" s="1211">
        <v>924497.18</v>
      </c>
      <c r="P123" s="1211">
        <v>925152.27</v>
      </c>
      <c r="Q123" s="1211">
        <v>924065.23</v>
      </c>
      <c r="R123" s="1211">
        <v>922784</v>
      </c>
      <c r="S123" s="1211">
        <v>921599.86</v>
      </c>
      <c r="T123" s="1216">
        <f t="shared" si="4"/>
        <v>995498.31307692314</v>
      </c>
      <c r="U123" s="1350"/>
      <c r="V123" s="1213"/>
      <c r="W123" s="1214">
        <f>+'ATT H-1A'!$H$45</f>
        <v>0.37831299502385302</v>
      </c>
      <c r="X123" s="1134">
        <f t="shared" si="5"/>
        <v>0</v>
      </c>
      <c r="Y123" s="1213">
        <f t="shared" si="6"/>
        <v>995498.31307692314</v>
      </c>
      <c r="Z123" s="1214">
        <f>+'ATT H-1A'!$H$24</f>
        <v>0.13446617068235894</v>
      </c>
      <c r="AA123" s="1215">
        <f t="shared" si="2"/>
        <v>133860.84608020194</v>
      </c>
      <c r="AB123" s="1213"/>
      <c r="AC123" s="1215">
        <f t="shared" si="3"/>
        <v>133860.84608020194</v>
      </c>
      <c r="AF123" s="102"/>
      <c r="AG123" s="102"/>
      <c r="AH123" s="1202"/>
    </row>
    <row r="124" spans="1:40" s="735" customFormat="1">
      <c r="A124" s="1332"/>
      <c r="C124" s="1008" t="s">
        <v>1669</v>
      </c>
      <c r="D124" s="1217"/>
      <c r="G124" s="1211">
        <v>-11794801.819999998</v>
      </c>
      <c r="H124" s="1211">
        <v>-11398751.82</v>
      </c>
      <c r="I124" s="1211">
        <v>-11018190</v>
      </c>
      <c r="J124" s="1211">
        <v>-10637628.18</v>
      </c>
      <c r="K124" s="1211">
        <v>-10450088.539999999</v>
      </c>
      <c r="L124" s="1211">
        <v>-10133867.439999999</v>
      </c>
      <c r="M124" s="1211">
        <v>-9817646.3399999999</v>
      </c>
      <c r="N124" s="1211">
        <v>-9501425.2400000002</v>
      </c>
      <c r="O124" s="1211">
        <v>-9185204.1400000006</v>
      </c>
      <c r="P124" s="1211">
        <v>-8868983.040000001</v>
      </c>
      <c r="Q124" s="1211">
        <v>-8552761.9400000013</v>
      </c>
      <c r="R124" s="1211">
        <v>-8236540.8400000017</v>
      </c>
      <c r="S124" s="1211">
        <v>-7861834.7400000021</v>
      </c>
      <c r="T124" s="1216">
        <f t="shared" si="4"/>
        <v>-9804440.3138461541</v>
      </c>
      <c r="U124" s="1350"/>
      <c r="V124" s="1213"/>
      <c r="W124" s="1214">
        <f>+'ATT H-1A'!$H$45</f>
        <v>0.37831299502385302</v>
      </c>
      <c r="X124" s="1134">
        <f t="shared" si="5"/>
        <v>0</v>
      </c>
      <c r="Y124" s="1213">
        <f t="shared" si="6"/>
        <v>-9804440.3138461541</v>
      </c>
      <c r="Z124" s="1214">
        <f>+'ATT H-1A'!$H$24</f>
        <v>0.13446617068235894</v>
      </c>
      <c r="AA124" s="1215">
        <f t="shared" si="2"/>
        <v>-1318365.5446866378</v>
      </c>
      <c r="AB124" s="1213"/>
      <c r="AC124" s="1215">
        <f t="shared" si="3"/>
        <v>-1318365.5446866378</v>
      </c>
      <c r="AF124" s="102"/>
      <c r="AG124" s="102"/>
      <c r="AH124" s="1202"/>
    </row>
    <row r="125" spans="1:40" s="735" customFormat="1">
      <c r="A125" s="1332"/>
      <c r="C125" s="1008" t="s">
        <v>1670</v>
      </c>
      <c r="D125" s="1217"/>
      <c r="G125" s="1211">
        <v>-274289.99999999994</v>
      </c>
      <c r="H125" s="1211">
        <v>-274290</v>
      </c>
      <c r="I125" s="1211">
        <v>-274290</v>
      </c>
      <c r="J125" s="1211">
        <v>-274290</v>
      </c>
      <c r="K125" s="1211">
        <v>-274290</v>
      </c>
      <c r="L125" s="1211">
        <v>-274290</v>
      </c>
      <c r="M125" s="1211">
        <v>-274290</v>
      </c>
      <c r="N125" s="1211">
        <v>-274290</v>
      </c>
      <c r="O125" s="1211">
        <v>-216632</v>
      </c>
      <c r="P125" s="1211">
        <v>-352046</v>
      </c>
      <c r="Q125" s="1211">
        <v>-352046</v>
      </c>
      <c r="R125" s="1211">
        <v>-352046</v>
      </c>
      <c r="S125" s="1211">
        <v>-352046</v>
      </c>
      <c r="T125" s="1216">
        <f t="shared" si="4"/>
        <v>-293779.69230769231</v>
      </c>
      <c r="U125" s="1350"/>
      <c r="V125" s="1213"/>
      <c r="W125" s="1214">
        <f>+'ATT H-1A'!$H$45</f>
        <v>0.37831299502385302</v>
      </c>
      <c r="X125" s="1134">
        <f t="shared" si="5"/>
        <v>0</v>
      </c>
      <c r="Y125" s="1213">
        <f t="shared" si="6"/>
        <v>-293779.69230769231</v>
      </c>
      <c r="Z125" s="1214">
        <f>+'ATT H-1A'!$H$24</f>
        <v>0.13446617068235894</v>
      </c>
      <c r="AA125" s="1215">
        <f t="shared" si="2"/>
        <v>-39503.430248857047</v>
      </c>
      <c r="AB125" s="1213"/>
      <c r="AC125" s="1215">
        <f t="shared" si="3"/>
        <v>-39503.430248857047</v>
      </c>
      <c r="AF125" s="102"/>
      <c r="AG125" s="102"/>
      <c r="AH125" s="1202"/>
    </row>
    <row r="126" spans="1:40" s="735" customFormat="1">
      <c r="A126" s="1332"/>
      <c r="C126" s="1008" t="s">
        <v>1671</v>
      </c>
      <c r="D126" s="1217"/>
      <c r="G126" s="1211"/>
      <c r="H126" s="1211"/>
      <c r="I126" s="1211"/>
      <c r="J126" s="1211"/>
      <c r="K126" s="1211"/>
      <c r="L126" s="1211"/>
      <c r="M126" s="1211"/>
      <c r="N126" s="1211"/>
      <c r="O126" s="1211"/>
      <c r="P126" s="1211"/>
      <c r="Q126" s="1211"/>
      <c r="R126" s="1211"/>
      <c r="S126" s="1211"/>
      <c r="T126" s="1216">
        <f t="shared" si="4"/>
        <v>0</v>
      </c>
      <c r="U126" s="1350"/>
      <c r="V126" s="1213"/>
      <c r="W126" s="1214">
        <f>+'ATT H-1A'!$H$45</f>
        <v>0.37831299502385302</v>
      </c>
      <c r="X126" s="1134">
        <f t="shared" si="5"/>
        <v>0</v>
      </c>
      <c r="Y126" s="1213">
        <f t="shared" si="6"/>
        <v>0</v>
      </c>
      <c r="Z126" s="1214">
        <f>+'ATT H-1A'!$H$24</f>
        <v>0.13446617068235894</v>
      </c>
      <c r="AA126" s="1215">
        <f t="shared" si="2"/>
        <v>0</v>
      </c>
      <c r="AB126" s="1213"/>
      <c r="AC126" s="1215">
        <f t="shared" si="3"/>
        <v>0</v>
      </c>
      <c r="AF126" s="102"/>
      <c r="AG126" s="102"/>
      <c r="AH126" s="1202"/>
    </row>
    <row r="127" spans="1:40" s="735" customFormat="1">
      <c r="A127" s="1332"/>
      <c r="C127" s="1008" t="s">
        <v>1672</v>
      </c>
      <c r="D127" s="1217"/>
      <c r="G127" s="1211">
        <v>-6081830.6700000009</v>
      </c>
      <c r="H127" s="1211">
        <v>-6077382.2499999991</v>
      </c>
      <c r="I127" s="1211">
        <v>-6562882.1999999993</v>
      </c>
      <c r="J127" s="1211">
        <v>-6539593.2399999993</v>
      </c>
      <c r="K127" s="1211">
        <v>-6343507.3199999994</v>
      </c>
      <c r="L127" s="1211">
        <v>-6325496.0199999996</v>
      </c>
      <c r="M127" s="1211">
        <v>-6139953.5299999993</v>
      </c>
      <c r="N127" s="1211">
        <v>-6378904.459999999</v>
      </c>
      <c r="O127" s="1211">
        <v>-5730948.1999999993</v>
      </c>
      <c r="P127" s="1211">
        <v>-5722190.2299999995</v>
      </c>
      <c r="Q127" s="1211">
        <v>-5728096.4299999997</v>
      </c>
      <c r="R127" s="1211">
        <v>-5677471.0099999998</v>
      </c>
      <c r="S127" s="1211">
        <v>-5631987.4699999997</v>
      </c>
      <c r="T127" s="1216">
        <f t="shared" si="4"/>
        <v>-6072326.3869230766</v>
      </c>
      <c r="U127" s="1350"/>
      <c r="V127" s="1213"/>
      <c r="W127" s="1214">
        <f>+'ATT H-1A'!$H$45</f>
        <v>0.37831299502385302</v>
      </c>
      <c r="X127" s="1134">
        <f t="shared" ref="X127:X131" si="7">+V127*W127</f>
        <v>0</v>
      </c>
      <c r="Y127" s="1213">
        <f t="shared" si="6"/>
        <v>-6072326.3869230766</v>
      </c>
      <c r="Z127" s="1214">
        <f>+'ATT H-1A'!$H$24</f>
        <v>0.13446617068235894</v>
      </c>
      <c r="AA127" s="1215">
        <f t="shared" si="2"/>
        <v>-816522.47638299037</v>
      </c>
      <c r="AB127" s="1213"/>
      <c r="AC127" s="1215">
        <f t="shared" si="3"/>
        <v>-816522.47638299037</v>
      </c>
      <c r="AF127" s="102"/>
      <c r="AG127" s="102"/>
      <c r="AH127" s="1202"/>
    </row>
    <row r="128" spans="1:40" s="735" customFormat="1">
      <c r="A128" s="1332"/>
      <c r="C128" s="1008" t="s">
        <v>1673</v>
      </c>
      <c r="D128" s="1217"/>
      <c r="G128" s="1211">
        <v>-1080145.1800000004</v>
      </c>
      <c r="H128" s="1211">
        <v>-1017535.0099999999</v>
      </c>
      <c r="I128" s="1211">
        <v>-1202801.0599999998</v>
      </c>
      <c r="J128" s="1211">
        <v>-1193914.0199999998</v>
      </c>
      <c r="K128" s="1211">
        <v>-1119087.9399999997</v>
      </c>
      <c r="L128" s="1211">
        <v>-1112430.9499999997</v>
      </c>
      <c r="M128" s="1211">
        <v>-1041196.0199999997</v>
      </c>
      <c r="N128" s="1211">
        <v>-1055802.8999999997</v>
      </c>
      <c r="O128" s="1211">
        <v>-1045334.0599999997</v>
      </c>
      <c r="P128" s="1211">
        <v>-1041992.0299999997</v>
      </c>
      <c r="Q128" s="1211">
        <v>-1044245.8299999997</v>
      </c>
      <c r="R128" s="1211">
        <v>-1024927.2499999998</v>
      </c>
      <c r="S128" s="1211">
        <v>-1007570.7899999998</v>
      </c>
      <c r="T128" s="1216">
        <f t="shared" si="4"/>
        <v>-1075921.7723076921</v>
      </c>
      <c r="U128" s="1350"/>
      <c r="V128" s="1213"/>
      <c r="W128" s="1214">
        <f>+'ATT H-1A'!$H$45</f>
        <v>0.37831299502385302</v>
      </c>
      <c r="X128" s="1134">
        <f t="shared" si="7"/>
        <v>0</v>
      </c>
      <c r="Y128" s="1213">
        <f t="shared" si="6"/>
        <v>-1075921.7723076921</v>
      </c>
      <c r="Z128" s="1214">
        <f>+'ATT H-1A'!$H$24</f>
        <v>0.13446617068235894</v>
      </c>
      <c r="AA128" s="1215">
        <f t="shared" si="2"/>
        <v>-144675.08067599227</v>
      </c>
      <c r="AB128" s="1213"/>
      <c r="AC128" s="1215">
        <f t="shared" si="3"/>
        <v>-144675.08067599227</v>
      </c>
      <c r="AF128" s="102"/>
      <c r="AG128" s="102"/>
      <c r="AH128" s="1202"/>
    </row>
    <row r="129" spans="1:34" s="735" customFormat="1">
      <c r="A129" s="1332"/>
      <c r="C129" s="1008" t="s">
        <v>1674</v>
      </c>
      <c r="D129" s="1217"/>
      <c r="G129" s="1211">
        <v>-436305.7699999999</v>
      </c>
      <c r="H129" s="1211">
        <v>-462302.83999999991</v>
      </c>
      <c r="I129" s="1211">
        <v>-483224.9599999999</v>
      </c>
      <c r="J129" s="1211">
        <v>-504689.02999999991</v>
      </c>
      <c r="K129" s="1211">
        <v>-488059.3899999999</v>
      </c>
      <c r="L129" s="1211">
        <v>-491513.67999999988</v>
      </c>
      <c r="M129" s="1211">
        <v>-473931.88999999984</v>
      </c>
      <c r="N129" s="1211">
        <v>-472381.33999999985</v>
      </c>
      <c r="O129" s="1211">
        <v>-457623.34999999986</v>
      </c>
      <c r="P129" s="1211">
        <v>-453040.11999999982</v>
      </c>
      <c r="Q129" s="1211">
        <v>-457552.17999999976</v>
      </c>
      <c r="R129" s="1211">
        <v>-446978.49999999977</v>
      </c>
      <c r="S129" s="1211">
        <v>-409517.68999999983</v>
      </c>
      <c r="T129" s="1216">
        <f t="shared" si="4"/>
        <v>-464393.90307692287</v>
      </c>
      <c r="U129" s="1350"/>
      <c r="V129" s="1213"/>
      <c r="W129" s="1214">
        <f>+'ATT H-1A'!$H$45</f>
        <v>0.37831299502385302</v>
      </c>
      <c r="X129" s="1134">
        <f t="shared" si="7"/>
        <v>0</v>
      </c>
      <c r="Y129" s="1213">
        <f t="shared" si="6"/>
        <v>-464393.90307692287</v>
      </c>
      <c r="Z129" s="1214">
        <f>+'ATT H-1A'!$H$24</f>
        <v>0.13446617068235894</v>
      </c>
      <c r="AA129" s="1215">
        <f t="shared" si="2"/>
        <v>-62445.269834988365</v>
      </c>
      <c r="AB129" s="1213"/>
      <c r="AC129" s="1215">
        <f t="shared" si="3"/>
        <v>-62445.269834988365</v>
      </c>
      <c r="AF129" s="102"/>
      <c r="AG129" s="102"/>
      <c r="AH129" s="1202"/>
    </row>
    <row r="130" spans="1:34" s="735" customFormat="1">
      <c r="A130" s="1332"/>
      <c r="C130" s="1008" t="s">
        <v>1675</v>
      </c>
      <c r="D130" s="1217"/>
      <c r="G130" s="1211">
        <v>-100000.00000000001</v>
      </c>
      <c r="H130" s="1211">
        <v>-99999.999999999884</v>
      </c>
      <c r="I130" s="1211">
        <v>-99999.999999999884</v>
      </c>
      <c r="J130" s="1211">
        <v>-99999.999999999884</v>
      </c>
      <c r="K130" s="1211">
        <v>-99999.999999999884</v>
      </c>
      <c r="L130" s="1211">
        <v>-99999.999999999884</v>
      </c>
      <c r="M130" s="1211">
        <v>-99999.999999999884</v>
      </c>
      <c r="N130" s="1211">
        <v>-99999.999999999884</v>
      </c>
      <c r="O130" s="1211">
        <v>-99999.999999999884</v>
      </c>
      <c r="P130" s="1211">
        <v>-99999.999999999884</v>
      </c>
      <c r="Q130" s="1211">
        <v>-99999.999999999884</v>
      </c>
      <c r="R130" s="1211">
        <v>-99999.999999999884</v>
      </c>
      <c r="S130" s="1211">
        <v>-99999.999999999884</v>
      </c>
      <c r="T130" s="1216">
        <f t="shared" si="4"/>
        <v>-99999.999999999898</v>
      </c>
      <c r="U130" s="1350"/>
      <c r="V130" s="1213"/>
      <c r="W130" s="1214">
        <f>+'ATT H-1A'!$H$45</f>
        <v>0.37831299502385302</v>
      </c>
      <c r="X130" s="1134">
        <f t="shared" si="7"/>
        <v>0</v>
      </c>
      <c r="Y130" s="1213">
        <f t="shared" si="6"/>
        <v>-99999.999999999898</v>
      </c>
      <c r="Z130" s="1214">
        <f>+'ATT H-1A'!$H$24</f>
        <v>0.13446617068235894</v>
      </c>
      <c r="AA130" s="1215">
        <f t="shared" si="2"/>
        <v>-13446.617068235881</v>
      </c>
      <c r="AB130" s="1213"/>
      <c r="AC130" s="1215">
        <f t="shared" si="3"/>
        <v>-13446.617068235881</v>
      </c>
      <c r="AF130" s="102"/>
      <c r="AG130" s="102"/>
      <c r="AH130" s="1202"/>
    </row>
    <row r="131" spans="1:34" s="735" customFormat="1">
      <c r="A131" s="1332"/>
      <c r="C131" s="1008" t="s">
        <v>1676</v>
      </c>
      <c r="D131" s="1217"/>
      <c r="G131" s="1211">
        <v>-6462464.0100000054</v>
      </c>
      <c r="H131" s="1211">
        <v>-6887468.5400000019</v>
      </c>
      <c r="I131" s="1211">
        <v>-853258.37000000197</v>
      </c>
      <c r="J131" s="1211">
        <v>-1363668.6500000018</v>
      </c>
      <c r="K131" s="1211">
        <v>-1826988.950000002</v>
      </c>
      <c r="L131" s="1211">
        <v>-2286460.7400000021</v>
      </c>
      <c r="M131" s="1211">
        <v>-3000532.3300000019</v>
      </c>
      <c r="N131" s="1211">
        <v>-3369001.660000002</v>
      </c>
      <c r="O131" s="1211">
        <v>-3984542.8300000019</v>
      </c>
      <c r="P131" s="1211">
        <v>-4366071.4300000016</v>
      </c>
      <c r="Q131" s="1211">
        <v>-4320802.5400000019</v>
      </c>
      <c r="R131" s="1211">
        <v>-4643485.9400000023</v>
      </c>
      <c r="S131" s="1211">
        <v>-6244032.6900000013</v>
      </c>
      <c r="T131" s="1216">
        <f t="shared" si="4"/>
        <v>-3816059.8984615412</v>
      </c>
      <c r="U131" s="1350"/>
      <c r="V131" s="1213"/>
      <c r="W131" s="1214">
        <f>+'ATT H-1A'!$H$45</f>
        <v>0.37831299502385302</v>
      </c>
      <c r="X131" s="1134">
        <f t="shared" si="7"/>
        <v>0</v>
      </c>
      <c r="Y131" s="1213">
        <f t="shared" si="6"/>
        <v>-3816059.8984615412</v>
      </c>
      <c r="Z131" s="1214">
        <f>+'ATT H-1A'!$H$24</f>
        <v>0.13446617068235894</v>
      </c>
      <c r="AA131" s="1215">
        <f t="shared" si="2"/>
        <v>-513130.96164063492</v>
      </c>
      <c r="AB131" s="1213"/>
      <c r="AC131" s="1215">
        <f t="shared" si="3"/>
        <v>-513130.96164063492</v>
      </c>
      <c r="AF131" s="102"/>
      <c r="AG131" s="102"/>
      <c r="AH131" s="1202"/>
    </row>
    <row r="132" spans="1:34" s="735" customFormat="1">
      <c r="A132" s="1332"/>
      <c r="C132" s="1008" t="s">
        <v>1677</v>
      </c>
      <c r="D132" s="1217"/>
      <c r="G132" s="1211">
        <v>-3055639.6100000003</v>
      </c>
      <c r="H132" s="1211">
        <v>-3099537.18</v>
      </c>
      <c r="I132" s="1211">
        <v>-3092762.8800000004</v>
      </c>
      <c r="J132" s="1211">
        <v>-2730600.8700000006</v>
      </c>
      <c r="K132" s="1211">
        <v>-2462990.4600000004</v>
      </c>
      <c r="L132" s="1211">
        <v>-2532836.4200000004</v>
      </c>
      <c r="M132" s="1211">
        <v>-2787669.5000000005</v>
      </c>
      <c r="N132" s="1211">
        <v>-2789349.5500000003</v>
      </c>
      <c r="O132" s="1211">
        <v>-2971308.7500000005</v>
      </c>
      <c r="P132" s="1211">
        <v>-2648268.0900000008</v>
      </c>
      <c r="Q132" s="1211">
        <v>-2508617.2500000009</v>
      </c>
      <c r="R132" s="1211">
        <v>-2572043.5100000007</v>
      </c>
      <c r="S132" s="1211">
        <v>-2616344.6700000009</v>
      </c>
      <c r="T132" s="1216">
        <f t="shared" si="4"/>
        <v>-2759074.5184615394</v>
      </c>
      <c r="U132" s="1350"/>
      <c r="V132" s="1213"/>
      <c r="W132" s="1214">
        <f>+'ATT H-1A'!$H$45</f>
        <v>0.37831299502385302</v>
      </c>
      <c r="X132" s="1134">
        <f t="shared" si="5"/>
        <v>0</v>
      </c>
      <c r="Y132" s="1213">
        <f t="shared" si="6"/>
        <v>-2759074.5184615394</v>
      </c>
      <c r="Z132" s="1214">
        <f>+'ATT H-1A'!$H$24</f>
        <v>0.13446617068235894</v>
      </c>
      <c r="AA132" s="1215">
        <f t="shared" si="2"/>
        <v>-371002.18512479664</v>
      </c>
      <c r="AB132" s="1213"/>
      <c r="AC132" s="1215">
        <f t="shared" si="3"/>
        <v>-371002.18512479664</v>
      </c>
      <c r="AF132" s="102"/>
      <c r="AG132" s="102"/>
      <c r="AH132" s="1202"/>
    </row>
    <row r="133" spans="1:34" s="735" customFormat="1">
      <c r="A133" s="1332"/>
      <c r="C133" s="1008" t="s">
        <v>1678</v>
      </c>
      <c r="D133" s="1217"/>
      <c r="G133" s="1211">
        <v>-261792</v>
      </c>
      <c r="H133" s="1211">
        <v>-261792</v>
      </c>
      <c r="I133" s="1211">
        <v>-261792</v>
      </c>
      <c r="J133" s="1211">
        <v>-261792</v>
      </c>
      <c r="K133" s="1211">
        <v>-261792</v>
      </c>
      <c r="L133" s="1211">
        <v>-261792</v>
      </c>
      <c r="M133" s="1211">
        <v>-261792</v>
      </c>
      <c r="N133" s="1211">
        <v>-261792</v>
      </c>
      <c r="O133" s="1211">
        <v>-166039</v>
      </c>
      <c r="P133" s="1211">
        <v>-180062</v>
      </c>
      <c r="Q133" s="1211">
        <v>-180062</v>
      </c>
      <c r="R133" s="1211">
        <v>-180062</v>
      </c>
      <c r="S133" s="1211">
        <v>-180062</v>
      </c>
      <c r="T133" s="1216">
        <f t="shared" si="4"/>
        <v>-229278.69230769231</v>
      </c>
      <c r="U133" s="1350"/>
      <c r="V133" s="1213"/>
      <c r="W133" s="1214">
        <f>+'ATT H-1A'!$H$45</f>
        <v>0.37831299502385302</v>
      </c>
      <c r="X133" s="1134">
        <f t="shared" si="5"/>
        <v>0</v>
      </c>
      <c r="Y133" s="1213">
        <f t="shared" si="6"/>
        <v>-229278.69230769231</v>
      </c>
      <c r="Z133" s="1214">
        <f>+'ATT H-1A'!$H$24</f>
        <v>0.13446617068235894</v>
      </c>
      <c r="AA133" s="1215">
        <f t="shared" si="2"/>
        <v>-30830.227773674214</v>
      </c>
      <c r="AB133" s="1213"/>
      <c r="AC133" s="1215">
        <f t="shared" si="3"/>
        <v>-30830.227773674214</v>
      </c>
      <c r="AF133" s="102"/>
      <c r="AG133" s="102"/>
      <c r="AH133" s="1202"/>
    </row>
    <row r="134" spans="1:34" s="735" customFormat="1">
      <c r="A134" s="1332"/>
      <c r="C134" s="1008" t="s">
        <v>1679</v>
      </c>
      <c r="D134" s="1217"/>
      <c r="G134" s="1211"/>
      <c r="H134" s="1211"/>
      <c r="I134" s="1211"/>
      <c r="J134" s="1211"/>
      <c r="K134" s="1211"/>
      <c r="L134" s="1211"/>
      <c r="M134" s="1211"/>
      <c r="N134" s="1211"/>
      <c r="O134" s="1211"/>
      <c r="P134" s="1211"/>
      <c r="Q134" s="1211"/>
      <c r="R134" s="1211"/>
      <c r="S134" s="1211"/>
      <c r="T134" s="1216">
        <f t="shared" si="4"/>
        <v>0</v>
      </c>
      <c r="U134" s="1350"/>
      <c r="V134" s="1213"/>
      <c r="W134" s="1214">
        <f>+'ATT H-1A'!$H$45</f>
        <v>0.37831299502385302</v>
      </c>
      <c r="X134" s="1134">
        <f t="shared" si="5"/>
        <v>0</v>
      </c>
      <c r="Y134" s="1213">
        <f t="shared" si="6"/>
        <v>0</v>
      </c>
      <c r="Z134" s="1214">
        <f>+'ATT H-1A'!$H$24</f>
        <v>0.13446617068235894</v>
      </c>
      <c r="AA134" s="1215">
        <f t="shared" si="2"/>
        <v>0</v>
      </c>
      <c r="AB134" s="1213"/>
      <c r="AC134" s="1215">
        <f t="shared" si="3"/>
        <v>0</v>
      </c>
      <c r="AF134" s="102"/>
      <c r="AG134" s="102"/>
      <c r="AH134" s="1202"/>
    </row>
    <row r="135" spans="1:34" s="735" customFormat="1">
      <c r="A135" s="1332"/>
      <c r="C135" s="1008" t="s">
        <v>1680</v>
      </c>
      <c r="D135" s="1217"/>
      <c r="G135" s="1211">
        <v>-77694.7</v>
      </c>
      <c r="H135" s="1211">
        <v>-71621.5</v>
      </c>
      <c r="I135" s="1211">
        <v>-70654.679999999993</v>
      </c>
      <c r="J135" s="1211">
        <v>-70253.81</v>
      </c>
      <c r="K135" s="1211">
        <v>-66666.44</v>
      </c>
      <c r="L135" s="1211">
        <v>-66714.66</v>
      </c>
      <c r="M135" s="1211">
        <v>-63333.29</v>
      </c>
      <c r="N135" s="1211">
        <v>-66297.63</v>
      </c>
      <c r="O135" s="1211">
        <v>-64259.590000000004</v>
      </c>
      <c r="P135" s="1211">
        <v>-60109.350000000006</v>
      </c>
      <c r="Q135" s="1211">
        <v>-61562.060000000005</v>
      </c>
      <c r="R135" s="1211">
        <v>-64752.000000000007</v>
      </c>
      <c r="S135" s="1211">
        <v>-63469.930000000008</v>
      </c>
      <c r="T135" s="1216">
        <f t="shared" si="4"/>
        <v>-66722.28</v>
      </c>
      <c r="U135" s="1350"/>
      <c r="V135" s="1213"/>
      <c r="W135" s="1214">
        <f>+'ATT H-1A'!$H$45</f>
        <v>0.37831299502385302</v>
      </c>
      <c r="X135" s="1134">
        <f t="shared" si="5"/>
        <v>0</v>
      </c>
      <c r="Y135" s="1213">
        <f t="shared" si="6"/>
        <v>-66722.28</v>
      </c>
      <c r="Z135" s="1214">
        <f>+'ATT H-1A'!$H$24</f>
        <v>0.13446617068235894</v>
      </c>
      <c r="AA135" s="1215">
        <f t="shared" si="2"/>
        <v>-8971.8894907961439</v>
      </c>
      <c r="AB135" s="1213"/>
      <c r="AC135" s="1215">
        <f t="shared" si="3"/>
        <v>-8971.8894907961439</v>
      </c>
      <c r="AF135" s="102"/>
      <c r="AG135" s="102"/>
      <c r="AH135" s="1202"/>
    </row>
    <row r="136" spans="1:34" s="735" customFormat="1">
      <c r="A136" s="1332"/>
      <c r="C136" s="1008" t="s">
        <v>1681</v>
      </c>
      <c r="D136" s="1217"/>
      <c r="G136" s="1211"/>
      <c r="H136" s="1211"/>
      <c r="I136" s="1211"/>
      <c r="J136" s="1211"/>
      <c r="K136" s="1211"/>
      <c r="L136" s="1211"/>
      <c r="M136" s="1211"/>
      <c r="N136" s="1211"/>
      <c r="O136" s="1211"/>
      <c r="P136" s="1211"/>
      <c r="Q136" s="1211"/>
      <c r="R136" s="1211"/>
      <c r="S136" s="1211"/>
      <c r="T136" s="1216">
        <f t="shared" si="4"/>
        <v>0</v>
      </c>
      <c r="U136" s="1350"/>
      <c r="V136" s="1213"/>
      <c r="W136" s="1214">
        <f>+'ATT H-1A'!$H$45</f>
        <v>0.37831299502385302</v>
      </c>
      <c r="X136" s="1134">
        <f t="shared" si="5"/>
        <v>0</v>
      </c>
      <c r="Y136" s="1213">
        <f t="shared" si="6"/>
        <v>0</v>
      </c>
      <c r="Z136" s="1214">
        <f>+'ATT H-1A'!$H$24</f>
        <v>0.13446617068235894</v>
      </c>
      <c r="AA136" s="1215">
        <f t="shared" si="2"/>
        <v>0</v>
      </c>
      <c r="AB136" s="1213"/>
      <c r="AC136" s="1215">
        <f t="shared" si="3"/>
        <v>0</v>
      </c>
      <c r="AF136" s="102"/>
      <c r="AG136" s="102"/>
      <c r="AH136" s="1202"/>
    </row>
    <row r="137" spans="1:34" s="735" customFormat="1">
      <c r="A137" s="1332"/>
      <c r="C137" s="1008" t="s">
        <v>1682</v>
      </c>
      <c r="D137" s="1217"/>
      <c r="G137" s="1211">
        <v>-285440.30999999994</v>
      </c>
      <c r="H137" s="1211">
        <v>-263272.39000000019</v>
      </c>
      <c r="I137" s="1211">
        <v>-85674.680000000139</v>
      </c>
      <c r="J137" s="1211">
        <v>-107781.07000000014</v>
      </c>
      <c r="K137" s="1211">
        <v>-133180.76000000013</v>
      </c>
      <c r="L137" s="1211">
        <v>-159480.25000000012</v>
      </c>
      <c r="M137" s="1211">
        <v>-136889.88000000012</v>
      </c>
      <c r="N137" s="1211">
        <v>-145695.75000000012</v>
      </c>
      <c r="O137" s="1211">
        <v>-162482.75000000012</v>
      </c>
      <c r="P137" s="1211">
        <v>-174848.35000000012</v>
      </c>
      <c r="Q137" s="1211">
        <v>-187626.14000000013</v>
      </c>
      <c r="R137" s="1211">
        <v>-165239.51000000013</v>
      </c>
      <c r="S137" s="1211">
        <v>-174470.57000000012</v>
      </c>
      <c r="T137" s="1216">
        <f t="shared" si="4"/>
        <v>-167852.49307692319</v>
      </c>
      <c r="U137" s="1350"/>
      <c r="V137" s="1213"/>
      <c r="W137" s="1214">
        <f>+'ATT H-1A'!$H$45</f>
        <v>0.37831299502385302</v>
      </c>
      <c r="X137" s="1134">
        <f t="shared" si="5"/>
        <v>0</v>
      </c>
      <c r="Y137" s="1213">
        <f t="shared" si="6"/>
        <v>-167852.49307692319</v>
      </c>
      <c r="Z137" s="1214">
        <f>+'ATT H-1A'!$H$24</f>
        <v>0.13446617068235894</v>
      </c>
      <c r="AA137" s="1215">
        <f t="shared" si="2"/>
        <v>-22570.481983541027</v>
      </c>
      <c r="AB137" s="1213"/>
      <c r="AC137" s="1215">
        <f t="shared" si="3"/>
        <v>-22570.481983541027</v>
      </c>
      <c r="AF137" s="102"/>
      <c r="AG137" s="102"/>
      <c r="AH137" s="1202"/>
    </row>
    <row r="138" spans="1:34" s="735" customFormat="1">
      <c r="A138" s="1332"/>
      <c r="C138" s="1217"/>
      <c r="D138" s="1217"/>
      <c r="G138" s="1471"/>
      <c r="H138" s="1471"/>
      <c r="I138" s="1471"/>
      <c r="J138" s="1471"/>
      <c r="K138" s="1471"/>
      <c r="L138" s="1471"/>
      <c r="M138" s="1471"/>
      <c r="N138" s="1471"/>
      <c r="O138" s="1471"/>
      <c r="P138" s="1471"/>
      <c r="Q138" s="1471"/>
      <c r="R138" s="1471"/>
      <c r="S138" s="1471"/>
      <c r="T138" s="1216">
        <f t="shared" si="4"/>
        <v>0</v>
      </c>
      <c r="U138" s="1350"/>
      <c r="V138" s="1213"/>
      <c r="W138" s="1214">
        <f>+'ATT H-1A'!$H$45</f>
        <v>0.37831299502385302</v>
      </c>
      <c r="X138" s="1134">
        <f t="shared" si="5"/>
        <v>0</v>
      </c>
      <c r="Y138" s="1213">
        <f t="shared" si="6"/>
        <v>0</v>
      </c>
      <c r="Z138" s="1214">
        <f>+'ATT H-1A'!$H$24</f>
        <v>0.13446617068235894</v>
      </c>
      <c r="AA138" s="1215">
        <f t="shared" si="2"/>
        <v>0</v>
      </c>
      <c r="AB138" s="1213"/>
      <c r="AC138" s="1215">
        <f t="shared" si="3"/>
        <v>0</v>
      </c>
      <c r="AF138" s="102"/>
      <c r="AG138" s="102"/>
      <c r="AH138" s="1202"/>
    </row>
    <row r="139" spans="1:34" s="735" customFormat="1" ht="13">
      <c r="A139" s="1332"/>
      <c r="C139" s="1217"/>
      <c r="G139" s="1472"/>
      <c r="H139" s="1472"/>
      <c r="I139" s="1472"/>
      <c r="J139" s="1472"/>
      <c r="K139" s="1472"/>
      <c r="L139" s="1472"/>
      <c r="M139" s="1472"/>
      <c r="N139" s="1472"/>
      <c r="O139" s="1472"/>
      <c r="P139" s="1472"/>
      <c r="Q139" s="1472"/>
      <c r="R139" s="1472"/>
      <c r="S139" s="1472"/>
      <c r="T139" s="1218"/>
      <c r="U139" s="1350"/>
      <c r="V139" s="1473"/>
      <c r="W139" s="1474"/>
      <c r="X139" s="1134"/>
      <c r="Y139" s="1473"/>
      <c r="Z139" s="1214"/>
      <c r="AA139" s="1215"/>
      <c r="AC139" s="1215"/>
      <c r="AF139" s="102"/>
      <c r="AG139" s="102"/>
      <c r="AH139" s="1202"/>
    </row>
    <row r="140" spans="1:34" s="735" customFormat="1" ht="13.5" thickBot="1">
      <c r="A140" s="1332"/>
      <c r="C140" s="1063" t="s">
        <v>1008</v>
      </c>
      <c r="G140" s="1219">
        <f t="shared" ref="G140:S140" si="8">SUM(G120:G139)</f>
        <v>-33316983.300000004</v>
      </c>
      <c r="H140" s="1219">
        <f t="shared" si="8"/>
        <v>-33508354.250000007</v>
      </c>
      <c r="I140" s="1219">
        <f t="shared" si="8"/>
        <v>-27920757.550000001</v>
      </c>
      <c r="J140" s="1219">
        <f t="shared" si="8"/>
        <v>-26880284.980000004</v>
      </c>
      <c r="K140" s="1219">
        <f t="shared" si="8"/>
        <v>-26896966.840000007</v>
      </c>
      <c r="L140" s="1219">
        <f t="shared" si="8"/>
        <v>-27116967.350000001</v>
      </c>
      <c r="M140" s="1219">
        <f t="shared" si="8"/>
        <v>-27399954.09</v>
      </c>
      <c r="N140" s="1219">
        <f t="shared" si="8"/>
        <v>-27867525.689999998</v>
      </c>
      <c r="O140" s="1219">
        <f t="shared" si="8"/>
        <v>-27464308.560000006</v>
      </c>
      <c r="P140" s="1219">
        <f t="shared" si="8"/>
        <v>-27350649.620000008</v>
      </c>
      <c r="Q140" s="1219">
        <f t="shared" si="8"/>
        <v>-27485413.200000003</v>
      </c>
      <c r="R140" s="1219">
        <f t="shared" si="8"/>
        <v>-27577357.54000001</v>
      </c>
      <c r="S140" s="1219">
        <f t="shared" si="8"/>
        <v>-29010980.070000008</v>
      </c>
      <c r="T140" s="1220">
        <f t="shared" si="4"/>
        <v>-28445884.84923077</v>
      </c>
      <c r="U140" s="1350"/>
      <c r="V140" s="1221">
        <f>SUM(V120:V139)</f>
        <v>-4333166.7307692328</v>
      </c>
      <c r="W140" s="954"/>
      <c r="X140" s="1221">
        <f>SUM(X120:X139)</f>
        <v>-1639293.2838550261</v>
      </c>
      <c r="Y140" s="1221">
        <f>SUM(Y120:Y139)</f>
        <v>-24112718.118461542</v>
      </c>
      <c r="Z140" s="1222"/>
      <c r="AA140" s="1221">
        <f>SUM(AA120:AA139)</f>
        <v>-3242344.8701326586</v>
      </c>
      <c r="AB140" s="1221">
        <f>SUM(AB120:AB139)</f>
        <v>0</v>
      </c>
      <c r="AC140" s="1221">
        <f>SUM(AC120:AC139)</f>
        <v>-4881638.1539876834</v>
      </c>
      <c r="AD140" s="1217" t="s">
        <v>1525</v>
      </c>
      <c r="AF140" s="102"/>
      <c r="AG140" s="102"/>
      <c r="AH140" s="1202"/>
    </row>
    <row r="141" spans="1:34" s="735" customFormat="1" ht="13.5" thickTop="1">
      <c r="A141" s="1332"/>
      <c r="C141" s="1063"/>
      <c r="G141" s="594"/>
      <c r="H141" s="594"/>
      <c r="I141" s="594"/>
      <c r="J141" s="594"/>
      <c r="K141" s="594"/>
      <c r="L141" s="594"/>
      <c r="M141" s="594"/>
      <c r="N141" s="594"/>
      <c r="O141" s="594"/>
      <c r="P141" s="594"/>
      <c r="Q141" s="594"/>
      <c r="R141" s="594"/>
      <c r="S141" s="594"/>
      <c r="T141" s="1223"/>
      <c r="U141" s="1351"/>
      <c r="V141" s="1223"/>
      <c r="W141" s="954"/>
      <c r="X141" s="1223"/>
      <c r="Y141" s="1223"/>
      <c r="Z141" s="1222"/>
      <c r="AA141" s="1223"/>
      <c r="AB141" s="1223"/>
      <c r="AC141" s="1223"/>
      <c r="AD141" s="1217"/>
      <c r="AF141" s="102"/>
      <c r="AG141" s="102"/>
      <c r="AH141" s="1202"/>
    </row>
    <row r="142" spans="1:34" s="735" customFormat="1" ht="15" customHeight="1">
      <c r="A142" s="1332"/>
      <c r="C142" s="1756" t="s">
        <v>1009</v>
      </c>
      <c r="D142" s="1756"/>
      <c r="E142" s="1756"/>
      <c r="F142" s="1756"/>
      <c r="G142" s="1756"/>
      <c r="H142" s="1756"/>
      <c r="I142" s="1756"/>
      <c r="J142" s="1756"/>
      <c r="K142" s="1756"/>
      <c r="L142" s="1756"/>
      <c r="M142" s="1756"/>
      <c r="N142" s="1756"/>
      <c r="O142" s="1756"/>
      <c r="P142" s="1756"/>
      <c r="Q142" s="1756"/>
      <c r="R142" s="1756"/>
      <c r="S142" s="1756"/>
      <c r="T142" s="1756"/>
      <c r="U142" s="1351"/>
      <c r="V142" s="1224"/>
      <c r="W142" s="954"/>
      <c r="X142" s="1223"/>
      <c r="Y142" s="1223"/>
      <c r="Z142" s="1222"/>
      <c r="AA142" s="1223"/>
      <c r="AB142" s="1223"/>
      <c r="AC142" s="1223"/>
      <c r="AD142" s="1217"/>
      <c r="AF142" s="102"/>
      <c r="AG142" s="102"/>
      <c r="AH142" s="1202"/>
    </row>
    <row r="143" spans="1:34" s="735" customFormat="1" ht="13">
      <c r="A143" s="1332"/>
      <c r="C143" s="1756"/>
      <c r="D143" s="1756"/>
      <c r="E143" s="1756"/>
      <c r="F143" s="1756"/>
      <c r="G143" s="1756"/>
      <c r="H143" s="1756"/>
      <c r="I143" s="1756"/>
      <c r="J143" s="1756"/>
      <c r="K143" s="1756"/>
      <c r="L143" s="1756"/>
      <c r="M143" s="1756"/>
      <c r="N143" s="1756"/>
      <c r="O143" s="1756"/>
      <c r="P143" s="1756"/>
      <c r="Q143" s="1756"/>
      <c r="R143" s="1756"/>
      <c r="S143" s="1756"/>
      <c r="T143" s="1756"/>
      <c r="U143" s="1351"/>
      <c r="V143" s="1223"/>
      <c r="W143" s="954"/>
      <c r="X143" s="1223"/>
      <c r="Y143" s="1223"/>
      <c r="Z143" s="1222"/>
      <c r="AA143" s="1223"/>
      <c r="AB143" s="1223"/>
      <c r="AC143" s="1223"/>
      <c r="AD143" s="1217"/>
      <c r="AF143" s="102"/>
      <c r="AG143" s="102"/>
      <c r="AH143" s="1202"/>
    </row>
    <row r="144" spans="1:34" s="735" customFormat="1" ht="13">
      <c r="A144" s="1332"/>
      <c r="C144" s="1756"/>
      <c r="D144" s="1756"/>
      <c r="E144" s="1756"/>
      <c r="F144" s="1756"/>
      <c r="G144" s="1756"/>
      <c r="H144" s="1756"/>
      <c r="I144" s="1756"/>
      <c r="J144" s="1756"/>
      <c r="K144" s="1756"/>
      <c r="L144" s="1756"/>
      <c r="M144" s="1756"/>
      <c r="N144" s="1756"/>
      <c r="O144" s="1756"/>
      <c r="P144" s="1756"/>
      <c r="Q144" s="1756"/>
      <c r="R144" s="1756"/>
      <c r="S144" s="1756"/>
      <c r="T144" s="1756"/>
      <c r="U144" s="1351"/>
      <c r="V144" s="1223"/>
      <c r="W144" s="954"/>
      <c r="X144" s="1223"/>
      <c r="Y144" s="1223"/>
      <c r="Z144" s="1222"/>
      <c r="AA144" s="1223"/>
      <c r="AB144" s="1223"/>
      <c r="AC144" s="1223"/>
      <c r="AD144" s="1217"/>
      <c r="AF144" s="102"/>
      <c r="AG144" s="102"/>
      <c r="AH144" s="1202"/>
    </row>
    <row r="145" spans="1:34" s="735" customFormat="1" ht="13" thickBot="1">
      <c r="A145" s="1352"/>
      <c r="B145" s="1303"/>
      <c r="C145" s="1353"/>
      <c r="D145" s="1353"/>
      <c r="E145" s="1353"/>
      <c r="F145" s="1353"/>
      <c r="G145" s="1353"/>
      <c r="H145" s="1353"/>
      <c r="I145" s="1353"/>
      <c r="J145" s="1353"/>
      <c r="K145" s="1353"/>
      <c r="L145" s="1353"/>
      <c r="M145" s="1353"/>
      <c r="N145" s="1353"/>
      <c r="O145" s="1353"/>
      <c r="P145" s="1353"/>
      <c r="Q145" s="1353"/>
      <c r="R145" s="1353"/>
      <c r="S145" s="1353"/>
      <c r="T145" s="1353"/>
      <c r="U145" s="1353"/>
      <c r="V145" s="1353"/>
      <c r="W145" s="1303"/>
      <c r="X145" s="1303"/>
      <c r="Y145" s="1303"/>
      <c r="Z145" s="1303"/>
      <c r="AA145" s="1303"/>
      <c r="AB145" s="1303"/>
      <c r="AC145" s="1303"/>
      <c r="AD145" s="16"/>
      <c r="AE145" s="16"/>
      <c r="AF145" s="16"/>
      <c r="AG145" s="16"/>
      <c r="AH145" s="1225"/>
    </row>
    <row r="146" spans="1:34" ht="13">
      <c r="A146" s="1337"/>
      <c r="B146" s="1337"/>
      <c r="C146" s="1337"/>
      <c r="D146" s="1337"/>
      <c r="E146" s="1337"/>
      <c r="F146" s="1337"/>
      <c r="G146" s="1158"/>
      <c r="H146" s="1158"/>
      <c r="I146" s="1158"/>
      <c r="J146" s="1158"/>
      <c r="K146" s="1189"/>
      <c r="L146" s="1158"/>
      <c r="M146" s="1158"/>
      <c r="N146" s="1158"/>
      <c r="O146" s="1158"/>
      <c r="P146" s="1158"/>
      <c r="Q146" s="1158"/>
    </row>
    <row r="147" spans="1:34" ht="13.5" thickBot="1">
      <c r="A147" s="1337"/>
      <c r="B147" s="1337"/>
      <c r="C147" s="1337"/>
      <c r="D147" s="1337"/>
      <c r="E147" s="1337"/>
      <c r="F147" s="1337"/>
      <c r="G147" s="1158"/>
      <c r="H147" s="1158"/>
      <c r="I147" s="1158"/>
      <c r="J147" s="1158"/>
      <c r="K147" s="1189"/>
      <c r="L147" s="1158"/>
      <c r="M147" s="1158"/>
      <c r="N147" s="1158"/>
      <c r="O147" s="1158"/>
      <c r="P147" s="1158"/>
      <c r="Q147" s="1158"/>
    </row>
    <row r="148" spans="1:34" ht="18">
      <c r="A148" s="1757" t="s">
        <v>1098</v>
      </c>
      <c r="B148" s="1758"/>
      <c r="C148" s="1758"/>
      <c r="D148" s="1758"/>
      <c r="E148" s="1758"/>
      <c r="F148" s="1758"/>
      <c r="G148" s="1354"/>
      <c r="H148" s="1355" t="s">
        <v>217</v>
      </c>
      <c r="I148" s="1355" t="s">
        <v>991</v>
      </c>
      <c r="J148" s="1356" t="s">
        <v>1149</v>
      </c>
      <c r="K148" s="1189"/>
      <c r="L148" s="1158"/>
      <c r="M148" s="1158"/>
      <c r="N148" s="1158"/>
      <c r="O148" s="1158"/>
      <c r="P148" s="1158"/>
      <c r="Q148" s="1158"/>
    </row>
    <row r="149" spans="1:34" ht="15.5">
      <c r="A149" s="1357"/>
      <c r="C149" s="313" t="s">
        <v>1098</v>
      </c>
      <c r="D149" s="1358"/>
      <c r="E149" s="232"/>
      <c r="F149" s="1598" t="s">
        <v>1821</v>
      </c>
      <c r="G149" s="413">
        <v>400208.84</v>
      </c>
      <c r="H149" s="1360">
        <f>+'ATT H-1A'!H24</f>
        <v>0.13446617068235894</v>
      </c>
      <c r="I149" s="313" t="s">
        <v>1107</v>
      </c>
      <c r="J149" s="1644" t="s">
        <v>1863</v>
      </c>
      <c r="K149" s="1189"/>
      <c r="L149" s="1158"/>
      <c r="M149" s="1158"/>
      <c r="N149" s="1158"/>
      <c r="O149" s="1158"/>
      <c r="P149" s="1158"/>
      <c r="Q149" s="1158"/>
    </row>
    <row r="150" spans="1:34" ht="26">
      <c r="A150" s="1357"/>
      <c r="D150" s="1358"/>
      <c r="E150" s="232"/>
      <c r="F150" s="1598" t="s">
        <v>1821</v>
      </c>
      <c r="G150" s="413">
        <v>15670.37</v>
      </c>
      <c r="H150" s="1362">
        <v>1</v>
      </c>
      <c r="I150" s="313" t="s">
        <v>1007</v>
      </c>
      <c r="J150" s="1602" t="s">
        <v>1822</v>
      </c>
      <c r="K150" s="1189"/>
      <c r="L150" s="1158"/>
      <c r="M150" s="1158"/>
      <c r="N150" s="1158"/>
      <c r="O150" s="1158"/>
      <c r="P150" s="1158"/>
      <c r="Q150" s="1158"/>
    </row>
    <row r="151" spans="1:34" ht="13">
      <c r="A151" s="1357"/>
      <c r="D151" s="1358"/>
      <c r="E151" s="232"/>
      <c r="F151" s="232"/>
      <c r="G151" s="1359">
        <v>0</v>
      </c>
      <c r="H151" s="1360">
        <f>+'ATT H-1A'!H45</f>
        <v>0.37831299502385302</v>
      </c>
      <c r="I151" s="313" t="s">
        <v>515</v>
      </c>
      <c r="J151" s="1361"/>
      <c r="K151" s="1189"/>
      <c r="L151" s="1158"/>
      <c r="M151" s="1158"/>
      <c r="N151" s="1158"/>
      <c r="O151" s="1158"/>
      <c r="P151" s="1158"/>
      <c r="Q151" s="1158"/>
    </row>
    <row r="152" spans="1:34" ht="13">
      <c r="A152" s="1357"/>
      <c r="D152" s="1358"/>
      <c r="E152" s="232"/>
      <c r="F152" s="232"/>
      <c r="G152" s="1363"/>
      <c r="H152" s="232"/>
      <c r="J152" s="1361"/>
      <c r="K152" s="1189"/>
      <c r="L152" s="1158"/>
      <c r="M152" s="1158"/>
      <c r="N152" s="1158"/>
      <c r="O152" s="1158"/>
      <c r="P152" s="1158"/>
      <c r="Q152" s="1158"/>
    </row>
    <row r="153" spans="1:34" ht="13">
      <c r="A153" s="1357"/>
      <c r="D153" s="1358"/>
      <c r="E153" s="232"/>
      <c r="F153" s="232"/>
      <c r="G153" s="1125">
        <f>SUM(G149:G152)</f>
        <v>415879.21</v>
      </c>
      <c r="H153" s="232"/>
      <c r="J153" s="1361"/>
      <c r="K153" s="1189"/>
      <c r="L153" s="1158"/>
      <c r="M153" s="1158"/>
      <c r="N153" s="1158"/>
      <c r="O153" s="1158"/>
      <c r="P153" s="1158"/>
      <c r="Q153" s="1158"/>
    </row>
    <row r="154" spans="1:34" ht="13">
      <c r="A154" s="1357"/>
      <c r="C154" s="528"/>
      <c r="D154" s="1358"/>
      <c r="E154" s="1364"/>
      <c r="F154" s="232"/>
      <c r="G154" s="1599"/>
      <c r="H154" s="232"/>
      <c r="J154" s="1361"/>
      <c r="K154" s="1189"/>
      <c r="L154" s="1158"/>
      <c r="M154" s="1158"/>
      <c r="N154" s="1158"/>
      <c r="O154" s="1158"/>
      <c r="P154" s="1158"/>
      <c r="Q154" s="1158"/>
    </row>
    <row r="155" spans="1:34" ht="13">
      <c r="A155" s="1357"/>
      <c r="C155" s="528"/>
      <c r="D155" s="1358"/>
      <c r="E155" s="1364"/>
      <c r="F155" s="232"/>
      <c r="G155" s="1599"/>
      <c r="J155" s="1361"/>
      <c r="K155" s="1189"/>
      <c r="L155" s="1158"/>
      <c r="M155" s="1158"/>
      <c r="N155" s="1158"/>
      <c r="O155" s="1158"/>
      <c r="P155" s="1158"/>
      <c r="Q155" s="1158"/>
    </row>
    <row r="156" spans="1:34" ht="13">
      <c r="A156" s="1357"/>
      <c r="C156" s="528"/>
      <c r="D156" s="1358"/>
      <c r="E156" s="1364"/>
      <c r="F156" s="232"/>
      <c r="G156" s="1600"/>
      <c r="H156" s="232"/>
      <c r="J156" s="1361"/>
      <c r="K156" s="1189"/>
      <c r="L156" s="1158"/>
      <c r="M156" s="1158"/>
      <c r="N156" s="1158"/>
      <c r="O156" s="1158"/>
      <c r="P156" s="1158"/>
      <c r="Q156" s="1158"/>
    </row>
    <row r="157" spans="1:34" ht="13.5" thickBot="1">
      <c r="A157" s="1301"/>
      <c r="B157" s="1302"/>
      <c r="C157" s="1302"/>
      <c r="D157" s="1365"/>
      <c r="E157" s="1366"/>
      <c r="F157" s="1366"/>
      <c r="G157" s="1365">
        <f>SUMPRODUCT(G149:G152,H149:H152)</f>
        <v>69484.920188028889</v>
      </c>
      <c r="H157" s="1366" t="s">
        <v>1099</v>
      </c>
      <c r="I157" s="1302"/>
      <c r="J157" s="1304"/>
      <c r="K157" s="1189"/>
      <c r="L157" s="1158"/>
      <c r="M157" s="1158"/>
      <c r="N157" s="1158"/>
      <c r="O157" s="1158"/>
      <c r="P157" s="1158"/>
      <c r="Q157" s="1158"/>
    </row>
    <row r="158" spans="1:34" ht="13">
      <c r="A158" s="1337"/>
      <c r="B158" s="1337"/>
      <c r="C158" s="1337"/>
      <c r="D158" s="1337"/>
      <c r="E158" s="1337"/>
      <c r="F158" s="1337"/>
      <c r="G158" s="1158"/>
      <c r="H158" s="1158"/>
      <c r="I158" s="1158"/>
      <c r="J158" s="1158"/>
      <c r="K158" s="1189"/>
      <c r="L158" s="1158"/>
      <c r="M158" s="1158"/>
      <c r="N158" s="1158"/>
      <c r="O158" s="1158"/>
      <c r="P158" s="1158"/>
      <c r="Q158" s="1158"/>
    </row>
    <row r="159" spans="1:34" ht="13">
      <c r="A159" s="1337"/>
      <c r="B159" s="1337"/>
      <c r="C159" s="1337"/>
      <c r="D159" s="1337"/>
      <c r="E159" s="1337"/>
      <c r="F159" s="1337"/>
      <c r="G159" s="1158"/>
      <c r="H159" s="1158"/>
      <c r="I159" s="1158"/>
      <c r="J159" s="1158"/>
      <c r="K159" s="1189"/>
      <c r="L159" s="1158"/>
      <c r="M159" s="1158"/>
      <c r="N159" s="1158"/>
      <c r="O159" s="1158"/>
      <c r="P159" s="1158"/>
      <c r="Q159" s="1158"/>
    </row>
    <row r="160" spans="1:34" ht="18.5" thickBot="1">
      <c r="A160" s="1432" t="s">
        <v>116</v>
      </c>
      <c r="G160" s="9"/>
      <c r="H160" s="9"/>
      <c r="I160" s="9"/>
      <c r="J160" s="9"/>
      <c r="K160" s="9"/>
      <c r="L160" s="9"/>
      <c r="M160" s="9"/>
      <c r="N160" s="9"/>
      <c r="O160" s="9"/>
      <c r="P160" s="9"/>
      <c r="Q160" s="9"/>
    </row>
    <row r="161" spans="1:17" ht="26.5">
      <c r="A161" s="1721" t="s">
        <v>50</v>
      </c>
      <c r="B161" s="1722"/>
      <c r="C161" s="1722"/>
      <c r="D161" s="1722"/>
      <c r="E161" s="1722"/>
      <c r="F161" s="1723"/>
      <c r="G161" s="1156" t="s">
        <v>310</v>
      </c>
      <c r="H161" s="1727" t="s">
        <v>117</v>
      </c>
      <c r="I161" s="1727"/>
      <c r="J161" s="1727"/>
      <c r="K161" s="1727"/>
      <c r="L161" s="1727"/>
      <c r="M161" s="1727"/>
      <c r="N161" s="1727"/>
      <c r="O161" s="1727"/>
      <c r="P161" s="1727"/>
      <c r="Q161" s="1761"/>
    </row>
    <row r="162" spans="1:17" ht="13">
      <c r="A162" s="1182"/>
      <c r="B162" s="1281" t="s">
        <v>118</v>
      </c>
      <c r="C162" s="1232"/>
      <c r="D162" s="1367"/>
      <c r="E162" s="1308"/>
      <c r="F162" s="1322"/>
      <c r="G162" s="1166" t="s">
        <v>97</v>
      </c>
      <c r="H162" s="1158"/>
      <c r="I162" s="1158"/>
      <c r="J162" s="1158"/>
      <c r="K162" s="1158"/>
      <c r="L162" s="1158"/>
      <c r="M162" s="1158"/>
      <c r="N162" s="1158"/>
      <c r="O162" s="1158"/>
      <c r="P162" s="1158"/>
      <c r="Q162" s="1167"/>
    </row>
    <row r="163" spans="1:17" ht="13">
      <c r="A163" s="1276">
        <v>55</v>
      </c>
      <c r="B163" s="1295"/>
      <c r="C163" s="116" t="s">
        <v>310</v>
      </c>
      <c r="D163" s="1295"/>
      <c r="E163" s="1277" t="s">
        <v>778</v>
      </c>
      <c r="F163" s="1300" t="s">
        <v>311</v>
      </c>
      <c r="G163" s="1166">
        <v>0</v>
      </c>
      <c r="H163" s="1751" t="s">
        <v>80</v>
      </c>
      <c r="I163" s="1751"/>
      <c r="J163" s="1751"/>
      <c r="K163" s="1751"/>
      <c r="L163" s="1751"/>
      <c r="M163" s="1751"/>
      <c r="N163" s="1751"/>
      <c r="O163" s="1751"/>
      <c r="P163" s="1751"/>
      <c r="Q163" s="1752"/>
    </row>
    <row r="164" spans="1:17" ht="13">
      <c r="A164" s="1276"/>
      <c r="B164" s="1295"/>
      <c r="C164" s="116"/>
      <c r="D164" s="1295"/>
      <c r="E164" s="1277"/>
      <c r="F164" s="1300"/>
      <c r="G164" s="1158"/>
      <c r="H164" s="1158"/>
      <c r="I164" s="1158"/>
      <c r="J164" s="1158"/>
      <c r="K164" s="1158"/>
      <c r="L164" s="1158"/>
      <c r="M164" s="1158"/>
      <c r="N164" s="1158"/>
      <c r="O164" s="1166"/>
      <c r="P164" s="1158"/>
      <c r="Q164" s="1167"/>
    </row>
    <row r="165" spans="1:17" ht="13">
      <c r="A165" s="1276"/>
      <c r="B165" s="1295"/>
      <c r="C165" s="116"/>
      <c r="D165" s="1295"/>
      <c r="E165" s="1277"/>
      <c r="F165" s="1300"/>
      <c r="H165" s="1751"/>
      <c r="I165" s="1751"/>
      <c r="J165" s="1751"/>
      <c r="K165" s="1751"/>
      <c r="L165" s="1751"/>
      <c r="M165" s="1751"/>
      <c r="N165" s="1751"/>
      <c r="O165" s="1751"/>
      <c r="P165" s="1751"/>
      <c r="Q165" s="1752"/>
    </row>
    <row r="166" spans="1:17" ht="13">
      <c r="A166" s="1276"/>
      <c r="B166" s="1295"/>
      <c r="C166" s="116"/>
      <c r="D166" s="1295"/>
      <c r="E166" s="1277"/>
      <c r="F166" s="1300"/>
      <c r="G166" s="1166"/>
      <c r="H166" s="1751"/>
      <c r="I166" s="1751"/>
      <c r="J166" s="1751"/>
      <c r="K166" s="1751"/>
      <c r="L166" s="1751"/>
      <c r="M166" s="1751"/>
      <c r="N166" s="1751"/>
      <c r="O166" s="1751"/>
      <c r="P166" s="1751"/>
      <c r="Q166" s="1752"/>
    </row>
    <row r="167" spans="1:17" ht="13">
      <c r="A167" s="1276"/>
      <c r="B167" s="1295"/>
      <c r="C167" s="116"/>
      <c r="D167" s="1295"/>
      <c r="E167" s="1277"/>
      <c r="F167" s="1300"/>
      <c r="G167" s="1166"/>
      <c r="H167" s="1751"/>
      <c r="I167" s="1751"/>
      <c r="J167" s="1751"/>
      <c r="K167" s="1751"/>
      <c r="L167" s="1751"/>
      <c r="M167" s="1751"/>
      <c r="N167" s="1751"/>
      <c r="O167" s="1751"/>
      <c r="P167" s="1751"/>
      <c r="Q167" s="1752"/>
    </row>
    <row r="168" spans="1:17" ht="13">
      <c r="A168" s="1276">
        <v>56</v>
      </c>
      <c r="B168" s="1295"/>
      <c r="C168" s="572" t="s">
        <v>1106</v>
      </c>
      <c r="D168" s="1295"/>
      <c r="E168" s="1277" t="s">
        <v>778</v>
      </c>
      <c r="F168" s="1300" t="s">
        <v>311</v>
      </c>
      <c r="G168" s="1166">
        <v>0</v>
      </c>
      <c r="H168" s="1751"/>
      <c r="I168" s="1751"/>
      <c r="J168" s="1751"/>
      <c r="K168" s="1751"/>
      <c r="L168" s="1751"/>
      <c r="M168" s="1751"/>
      <c r="N168" s="1751"/>
      <c r="O168" s="1751"/>
      <c r="P168" s="1751"/>
      <c r="Q168" s="1752"/>
    </row>
    <row r="169" spans="1:17" ht="13">
      <c r="A169" s="1276"/>
      <c r="B169" s="1295"/>
      <c r="C169" s="1295"/>
      <c r="D169" s="1295"/>
      <c r="E169" s="1277"/>
      <c r="F169" s="1368"/>
      <c r="G169" s="1166"/>
      <c r="H169" s="1751"/>
      <c r="I169" s="1751"/>
      <c r="J169" s="1751"/>
      <c r="K169" s="1751"/>
      <c r="L169" s="1751"/>
      <c r="M169" s="1751"/>
      <c r="N169" s="1751"/>
      <c r="O169" s="1751"/>
      <c r="P169" s="1751"/>
      <c r="Q169" s="1752"/>
    </row>
    <row r="170" spans="1:17" ht="13">
      <c r="A170" s="1276"/>
      <c r="B170" s="1295"/>
      <c r="C170" s="1295"/>
      <c r="D170" s="1295"/>
      <c r="E170" s="1277"/>
      <c r="F170" s="1368"/>
      <c r="G170" s="1166"/>
      <c r="H170" s="1751"/>
      <c r="I170" s="1751"/>
      <c r="J170" s="1751"/>
      <c r="K170" s="1751"/>
      <c r="L170" s="1751"/>
      <c r="M170" s="1751"/>
      <c r="N170" s="1751"/>
      <c r="O170" s="1751"/>
      <c r="P170" s="1751"/>
      <c r="Q170" s="1752"/>
    </row>
    <row r="171" spans="1:17" ht="13">
      <c r="A171" s="1276"/>
      <c r="B171" s="1295"/>
      <c r="C171" s="1295"/>
      <c r="D171" s="1295"/>
      <c r="E171" s="1277"/>
      <c r="F171" s="1368"/>
      <c r="G171" s="1166"/>
      <c r="H171" s="1751"/>
      <c r="I171" s="1751"/>
      <c r="J171" s="1751"/>
      <c r="K171" s="1751"/>
      <c r="L171" s="1751"/>
      <c r="M171" s="1751"/>
      <c r="N171" s="1751"/>
      <c r="O171" s="1751"/>
      <c r="P171" s="1751"/>
      <c r="Q171" s="1752"/>
    </row>
    <row r="172" spans="1:17" ht="13.5" thickBot="1">
      <c r="A172" s="1289"/>
      <c r="B172" s="1290"/>
      <c r="C172" s="1290"/>
      <c r="D172" s="1290"/>
      <c r="E172" s="1293"/>
      <c r="F172" s="1369"/>
      <c r="G172" s="1169"/>
      <c r="H172" s="1169"/>
      <c r="I172" s="1169"/>
      <c r="J172" s="1169"/>
      <c r="K172" s="1188" t="s">
        <v>108</v>
      </c>
      <c r="L172" s="1169"/>
      <c r="M172" s="1169"/>
      <c r="N172" s="1169"/>
      <c r="O172" s="1169"/>
      <c r="P172" s="1169"/>
      <c r="Q172" s="1170"/>
    </row>
    <row r="173" spans="1:17" ht="13">
      <c r="A173" s="1295"/>
      <c r="B173" s="1295"/>
      <c r="C173" s="1295"/>
      <c r="D173" s="1295"/>
      <c r="E173" s="1277"/>
      <c r="F173" s="1295"/>
      <c r="G173" s="1158"/>
      <c r="H173" s="1158"/>
      <c r="I173" s="1158"/>
      <c r="J173" s="1158"/>
      <c r="K173" s="1189"/>
      <c r="L173" s="1158"/>
      <c r="M173" s="1158"/>
      <c r="N173" s="1158"/>
      <c r="O173" s="1158"/>
      <c r="P173" s="1158"/>
      <c r="Q173" s="1158"/>
    </row>
    <row r="174" spans="1:17" ht="13">
      <c r="A174" s="1295"/>
      <c r="B174" s="1295"/>
      <c r="C174" s="1295"/>
      <c r="D174" s="1295"/>
      <c r="E174" s="1277"/>
      <c r="F174" s="1295"/>
      <c r="G174" s="1158"/>
      <c r="H174" s="1158"/>
      <c r="I174" s="1158"/>
      <c r="J174" s="1158"/>
      <c r="K174" s="1189"/>
      <c r="L174" s="1158"/>
      <c r="M174" s="1158"/>
      <c r="N174" s="1158"/>
      <c r="O174" s="1158"/>
      <c r="P174" s="1158"/>
      <c r="Q174" s="1158"/>
    </row>
    <row r="175" spans="1:17" ht="18.5" thickBot="1">
      <c r="A175" s="1434" t="s">
        <v>119</v>
      </c>
      <c r="B175" s="1295"/>
      <c r="C175" s="1295"/>
      <c r="D175" s="1295"/>
      <c r="E175" s="1277"/>
      <c r="F175" s="1295"/>
      <c r="G175" s="1158"/>
      <c r="H175" s="1158"/>
      <c r="I175" s="1158"/>
      <c r="J175" s="1158"/>
      <c r="K175" s="1189"/>
      <c r="L175" s="1158"/>
      <c r="M175" s="1158"/>
      <c r="N175" s="1158"/>
      <c r="O175" s="1158"/>
      <c r="P175" s="1158"/>
      <c r="Q175" s="1158"/>
    </row>
    <row r="176" spans="1:17" ht="15.5">
      <c r="A176" s="1721" t="s">
        <v>50</v>
      </c>
      <c r="B176" s="1722"/>
      <c r="C176" s="1722"/>
      <c r="D176" s="1722"/>
      <c r="E176" s="1722"/>
      <c r="F176" s="1723"/>
      <c r="G176" s="1370" t="s">
        <v>120</v>
      </c>
      <c r="H176" s="1226" t="s">
        <v>121</v>
      </c>
      <c r="I176" s="1226" t="s">
        <v>122</v>
      </c>
      <c r="J176" s="1226" t="s">
        <v>123</v>
      </c>
      <c r="K176" s="1227"/>
      <c r="L176" s="1226"/>
      <c r="M176" s="1226"/>
      <c r="N176" s="1226"/>
      <c r="O176" s="1226"/>
      <c r="P176" s="1226"/>
      <c r="Q176" s="1228"/>
    </row>
    <row r="177" spans="1:18" ht="13">
      <c r="A177" s="1276">
        <v>61</v>
      </c>
      <c r="B177" s="1295"/>
      <c r="C177" s="116" t="s">
        <v>317</v>
      </c>
      <c r="D177" s="1295"/>
      <c r="E177" s="1295"/>
      <c r="F177" s="1371" t="s">
        <v>298</v>
      </c>
      <c r="G177" s="1229">
        <v>0</v>
      </c>
      <c r="H177" s="1158"/>
      <c r="I177" s="1158"/>
      <c r="J177" s="1158"/>
      <c r="K177" s="1189"/>
      <c r="L177" s="1158"/>
      <c r="M177" s="1158"/>
      <c r="N177" s="1158"/>
      <c r="O177" s="1158"/>
      <c r="P177" s="1158"/>
      <c r="Q177" s="1167"/>
      <c r="R177" s="9"/>
    </row>
    <row r="178" spans="1:18" ht="13.5" thickBot="1">
      <c r="A178" s="1289">
        <v>62</v>
      </c>
      <c r="B178" s="1290"/>
      <c r="C178" s="1291" t="s">
        <v>318</v>
      </c>
      <c r="D178" s="1290"/>
      <c r="E178" s="1290"/>
      <c r="F178" s="1372" t="s">
        <v>298</v>
      </c>
      <c r="G178" s="1230">
        <v>0</v>
      </c>
      <c r="H178" s="1169">
        <v>5</v>
      </c>
      <c r="I178" s="1231">
        <v>0</v>
      </c>
      <c r="J178" s="1231">
        <v>0</v>
      </c>
      <c r="K178" s="1188"/>
      <c r="L178" s="1169"/>
      <c r="M178" s="1169"/>
      <c r="N178" s="1169"/>
      <c r="O178" s="1169"/>
      <c r="P178" s="1169"/>
      <c r="Q178" s="1170"/>
      <c r="R178" s="9"/>
    </row>
    <row r="179" spans="1:18" ht="13">
      <c r="A179" s="1295"/>
      <c r="B179" s="1295"/>
      <c r="C179" s="1295"/>
      <c r="D179" s="1295"/>
      <c r="E179" s="1277"/>
      <c r="F179" s="1295"/>
      <c r="G179" s="1158"/>
      <c r="H179" s="1158"/>
      <c r="I179" s="1158"/>
      <c r="J179" s="1158"/>
      <c r="K179" s="1189"/>
      <c r="L179" s="1158"/>
      <c r="M179" s="1158"/>
      <c r="N179" s="1158"/>
      <c r="O179" s="1158"/>
      <c r="P179" s="1158"/>
      <c r="Q179" s="1158"/>
    </row>
    <row r="180" spans="1:18" ht="13">
      <c r="A180" s="1295"/>
      <c r="B180" s="1295"/>
      <c r="C180" s="1295"/>
      <c r="D180" s="1295"/>
      <c r="E180" s="1277"/>
      <c r="F180" s="1295"/>
      <c r="G180" s="1158"/>
      <c r="H180" s="1158"/>
      <c r="I180" s="1158"/>
      <c r="J180" s="1158"/>
      <c r="K180" s="1189"/>
      <c r="L180" s="1158"/>
      <c r="M180" s="1158"/>
      <c r="N180" s="1158"/>
      <c r="O180" s="1158"/>
      <c r="P180" s="1158"/>
      <c r="Q180" s="1158"/>
    </row>
    <row r="181" spans="1:18" ht="18.5" thickBot="1">
      <c r="A181" s="1432" t="s">
        <v>124</v>
      </c>
      <c r="G181" s="9"/>
      <c r="H181" s="9"/>
      <c r="I181" s="9"/>
      <c r="J181" s="9"/>
      <c r="K181" s="9"/>
      <c r="L181" s="9"/>
      <c r="M181" s="9"/>
      <c r="N181" s="9"/>
      <c r="O181" s="9"/>
      <c r="P181" s="9"/>
      <c r="Q181" s="9"/>
    </row>
    <row r="182" spans="1:18" ht="26.5">
      <c r="A182" s="1721" t="s">
        <v>50</v>
      </c>
      <c r="B182" s="1722"/>
      <c r="C182" s="1722"/>
      <c r="D182" s="1722"/>
      <c r="E182" s="1722"/>
      <c r="F182" s="1723"/>
      <c r="G182" s="1156" t="s">
        <v>413</v>
      </c>
      <c r="H182" s="1727" t="s">
        <v>125</v>
      </c>
      <c r="I182" s="1728"/>
      <c r="J182" s="1728"/>
      <c r="K182" s="1728"/>
      <c r="L182" s="1728"/>
      <c r="M182" s="1728"/>
      <c r="N182" s="1728"/>
      <c r="O182" s="1728"/>
      <c r="P182" s="1728"/>
      <c r="Q182" s="1729"/>
    </row>
    <row r="183" spans="1:18" ht="13">
      <c r="A183" s="1276"/>
      <c r="B183" s="1281" t="s">
        <v>410</v>
      </c>
      <c r="C183" s="1295"/>
      <c r="D183" s="1295"/>
      <c r="E183" s="1295"/>
      <c r="F183" s="1368"/>
      <c r="G183" s="1166" t="s">
        <v>97</v>
      </c>
      <c r="H183" s="1158"/>
      <c r="I183" s="1158"/>
      <c r="J183" s="1158"/>
      <c r="K183" s="1158"/>
      <c r="L183" s="1158"/>
      <c r="M183" s="1158"/>
      <c r="N183" s="1158"/>
      <c r="O183" s="1158"/>
      <c r="P183" s="1158"/>
      <c r="Q183" s="1167"/>
    </row>
    <row r="184" spans="1:18" ht="12.75" customHeight="1">
      <c r="A184" s="1276">
        <v>155</v>
      </c>
      <c r="B184" s="1295"/>
      <c r="C184" s="116" t="s">
        <v>413</v>
      </c>
      <c r="D184" s="1295"/>
      <c r="E184" s="1277" t="s">
        <v>778</v>
      </c>
      <c r="F184" s="1300" t="s">
        <v>322</v>
      </c>
      <c r="G184" s="1232">
        <v>0</v>
      </c>
      <c r="H184" s="1751" t="s">
        <v>80</v>
      </c>
      <c r="I184" s="1759"/>
      <c r="J184" s="1759"/>
      <c r="K184" s="1759"/>
      <c r="L184" s="1759"/>
      <c r="M184" s="1759"/>
      <c r="N184" s="1759"/>
      <c r="O184" s="1759"/>
      <c r="P184" s="1759"/>
      <c r="Q184" s="1760"/>
      <c r="R184" s="9"/>
    </row>
    <row r="185" spans="1:18" ht="13">
      <c r="A185" s="1276"/>
      <c r="B185" s="1295"/>
      <c r="C185" s="1295"/>
      <c r="D185" s="1295"/>
      <c r="E185" s="1277"/>
      <c r="F185" s="1368"/>
      <c r="G185" s="1158"/>
      <c r="H185" s="1158"/>
      <c r="I185" s="1158"/>
      <c r="J185" s="1158"/>
      <c r="K185" s="1158"/>
      <c r="L185" s="1158"/>
      <c r="M185" s="1158"/>
      <c r="N185" s="1158"/>
      <c r="O185" s="1166"/>
      <c r="P185" s="1158"/>
      <c r="Q185" s="1167"/>
    </row>
    <row r="186" spans="1:18" ht="13">
      <c r="A186" s="1276"/>
      <c r="B186" s="1295"/>
      <c r="C186" s="1295"/>
      <c r="D186" s="1295"/>
      <c r="E186" s="1277"/>
      <c r="F186" s="1368"/>
      <c r="G186" s="1166"/>
      <c r="H186" s="1751"/>
      <c r="I186" s="1759"/>
      <c r="J186" s="1759"/>
      <c r="K186" s="1759"/>
      <c r="L186" s="1759"/>
      <c r="M186" s="1759"/>
      <c r="N186" s="1759"/>
      <c r="O186" s="1759"/>
      <c r="P186" s="1759"/>
      <c r="Q186" s="1760"/>
    </row>
    <row r="187" spans="1:18" ht="13">
      <c r="A187" s="1276"/>
      <c r="B187" s="1295"/>
      <c r="C187" s="1295"/>
      <c r="D187" s="1295"/>
      <c r="E187" s="1277"/>
      <c r="F187" s="1368"/>
      <c r="G187" s="1166"/>
      <c r="H187" s="1751"/>
      <c r="I187" s="1759"/>
      <c r="J187" s="1759"/>
      <c r="K187" s="1759"/>
      <c r="L187" s="1759"/>
      <c r="M187" s="1759"/>
      <c r="N187" s="1759"/>
      <c r="O187" s="1759"/>
      <c r="P187" s="1759"/>
      <c r="Q187" s="1760"/>
    </row>
    <row r="188" spans="1:18" ht="13.5" thickBot="1">
      <c r="A188" s="1289"/>
      <c r="B188" s="1290"/>
      <c r="C188" s="1290"/>
      <c r="D188" s="1290"/>
      <c r="E188" s="1293"/>
      <c r="F188" s="1369"/>
      <c r="G188" s="1169"/>
      <c r="H188" s="1169"/>
      <c r="I188" s="1169"/>
      <c r="J188" s="1169"/>
      <c r="K188" s="1188" t="s">
        <v>108</v>
      </c>
      <c r="L188" s="1169"/>
      <c r="M188" s="1169"/>
      <c r="N188" s="1169"/>
      <c r="O188" s="1169"/>
      <c r="P188" s="1169"/>
      <c r="Q188" s="1170"/>
    </row>
    <row r="189" spans="1:18" ht="13">
      <c r="A189" s="1295"/>
      <c r="B189" s="1295"/>
      <c r="C189" s="1295"/>
      <c r="D189" s="1295"/>
      <c r="E189" s="1277"/>
      <c r="F189" s="1295"/>
      <c r="G189" s="1158"/>
      <c r="H189" s="1158"/>
      <c r="I189" s="1158"/>
      <c r="J189" s="1158"/>
      <c r="K189" s="1189"/>
      <c r="L189" s="1158"/>
      <c r="M189" s="1158"/>
      <c r="N189" s="1158"/>
      <c r="O189" s="1158"/>
      <c r="P189" s="1158"/>
      <c r="Q189" s="1158"/>
    </row>
    <row r="190" spans="1:18" ht="13">
      <c r="A190" s="1295"/>
      <c r="B190" s="1295"/>
      <c r="C190" s="1295"/>
      <c r="D190" s="1295"/>
      <c r="E190" s="1277"/>
      <c r="F190" s="1295"/>
      <c r="G190" s="1158"/>
      <c r="H190" s="1158"/>
      <c r="I190" s="1158"/>
      <c r="J190" s="1158"/>
      <c r="K190" s="1189"/>
      <c r="L190" s="1158"/>
      <c r="M190" s="1158"/>
      <c r="N190" s="1158"/>
      <c r="O190" s="1158"/>
      <c r="P190" s="1158"/>
      <c r="Q190" s="1158"/>
    </row>
    <row r="191" spans="1:18" ht="18.5" thickBot="1">
      <c r="A191" s="1432" t="s">
        <v>429</v>
      </c>
      <c r="G191" s="9"/>
      <c r="H191" s="9"/>
      <c r="I191" s="9"/>
      <c r="J191" s="9"/>
      <c r="K191" s="9"/>
      <c r="L191" s="9"/>
      <c r="M191" s="9"/>
      <c r="N191" s="9"/>
      <c r="O191" s="9"/>
      <c r="P191" s="9"/>
      <c r="Q191" s="9"/>
    </row>
    <row r="192" spans="1:18" ht="15.5">
      <c r="A192" s="1721" t="s">
        <v>50</v>
      </c>
      <c r="B192" s="1722"/>
      <c r="C192" s="1722"/>
      <c r="D192" s="1722"/>
      <c r="E192" s="1722"/>
      <c r="F192" s="1723"/>
      <c r="G192" s="1156" t="s">
        <v>109</v>
      </c>
      <c r="H192" s="1727" t="s">
        <v>126</v>
      </c>
      <c r="I192" s="1728"/>
      <c r="J192" s="1728"/>
      <c r="K192" s="1728"/>
      <c r="L192" s="1728"/>
      <c r="M192" s="1728"/>
      <c r="N192" s="1728"/>
      <c r="O192" s="1728"/>
      <c r="P192" s="1728"/>
      <c r="Q192" s="1729"/>
    </row>
    <row r="193" spans="1:17" ht="13">
      <c r="A193" s="1276"/>
      <c r="B193" s="1181" t="s">
        <v>414</v>
      </c>
      <c r="C193" s="987"/>
      <c r="D193" s="987"/>
      <c r="E193" s="1171"/>
      <c r="F193" s="1238"/>
      <c r="G193" s="1158"/>
      <c r="H193" s="1158"/>
      <c r="I193" s="1158"/>
      <c r="J193" s="1158"/>
      <c r="K193" s="1158"/>
      <c r="L193" s="1158"/>
      <c r="M193" s="1158"/>
      <c r="N193" s="1158"/>
      <c r="O193" s="1158"/>
      <c r="P193" s="1158"/>
      <c r="Q193" s="1167"/>
    </row>
    <row r="194" spans="1:17" ht="13.5" thickBot="1">
      <c r="A194" s="1289">
        <v>171</v>
      </c>
      <c r="B194" s="1309"/>
      <c r="C194" s="1291" t="s">
        <v>429</v>
      </c>
      <c r="D194" s="1292"/>
      <c r="E194" s="1290"/>
      <c r="F194" s="1290"/>
      <c r="G194" s="1233">
        <v>0</v>
      </c>
      <c r="H194" s="1730"/>
      <c r="I194" s="1731"/>
      <c r="J194" s="1731"/>
      <c r="K194" s="1731"/>
      <c r="L194" s="1731"/>
      <c r="M194" s="1731"/>
      <c r="N194" s="1731"/>
      <c r="O194" s="1731"/>
      <c r="P194" s="1731"/>
      <c r="Q194" s="1732"/>
    </row>
    <row r="195" spans="1:17" ht="13">
      <c r="A195" s="1295"/>
      <c r="B195" s="1295"/>
      <c r="C195" s="1295"/>
      <c r="D195" s="1295"/>
      <c r="E195" s="1277"/>
      <c r="F195" s="1295"/>
      <c r="G195" s="1158"/>
      <c r="H195" s="1158"/>
      <c r="I195" s="1158"/>
      <c r="J195" s="1158"/>
      <c r="K195" s="1189"/>
      <c r="L195" s="1158"/>
      <c r="M195" s="1158"/>
      <c r="N195" s="1158"/>
      <c r="O195" s="1158"/>
      <c r="P195" s="1158"/>
      <c r="Q195" s="1158"/>
    </row>
    <row r="196" spans="1:17" ht="13">
      <c r="A196" s="1295"/>
      <c r="B196" s="1295"/>
      <c r="C196" s="1295"/>
      <c r="D196" s="1295"/>
      <c r="E196" s="1277"/>
      <c r="F196" s="1295"/>
      <c r="G196" s="1158"/>
      <c r="H196" s="1158"/>
      <c r="I196" s="1158"/>
      <c r="J196" s="1158"/>
      <c r="K196" s="1189"/>
      <c r="L196" s="1158"/>
      <c r="M196" s="1158"/>
      <c r="N196" s="1158"/>
      <c r="O196" s="1158"/>
      <c r="P196" s="1158"/>
      <c r="Q196" s="1158"/>
    </row>
    <row r="197" spans="1:17" ht="18.5" thickBot="1">
      <c r="A197" s="1432" t="s">
        <v>127</v>
      </c>
      <c r="G197" s="9"/>
      <c r="H197" s="9"/>
      <c r="I197" s="9"/>
      <c r="J197" s="9"/>
      <c r="K197" s="9"/>
      <c r="L197" s="9"/>
      <c r="M197" s="9"/>
      <c r="N197" s="9"/>
      <c r="O197" s="9"/>
      <c r="P197" s="9"/>
      <c r="Q197" s="9"/>
    </row>
    <row r="198" spans="1:17" ht="15.5">
      <c r="A198" s="1721" t="s">
        <v>50</v>
      </c>
      <c r="B198" s="1722"/>
      <c r="C198" s="1722"/>
      <c r="D198" s="1722"/>
      <c r="E198" s="1722"/>
      <c r="F198" s="1723"/>
      <c r="G198" s="1156" t="s">
        <v>432</v>
      </c>
      <c r="H198" s="1727" t="s">
        <v>126</v>
      </c>
      <c r="I198" s="1728"/>
      <c r="J198" s="1728"/>
      <c r="K198" s="1728"/>
      <c r="L198" s="1728"/>
      <c r="M198" s="1728"/>
      <c r="N198" s="1728"/>
      <c r="O198" s="1728"/>
      <c r="P198" s="1728"/>
      <c r="Q198" s="1729"/>
    </row>
    <row r="199" spans="1:17" ht="13">
      <c r="A199" s="1276"/>
      <c r="B199" s="1181" t="s">
        <v>128</v>
      </c>
      <c r="C199" s="987"/>
      <c r="D199" s="987"/>
      <c r="E199" s="1171"/>
      <c r="F199" s="1238"/>
      <c r="G199" s="1158"/>
      <c r="H199" s="1158"/>
      <c r="I199" s="1158"/>
      <c r="J199" s="1158"/>
      <c r="K199" s="1158"/>
      <c r="L199" s="1158"/>
      <c r="M199" s="1158"/>
      <c r="N199" s="1158"/>
      <c r="O199" s="1158"/>
      <c r="P199" s="1158"/>
      <c r="Q199" s="1167"/>
    </row>
    <row r="200" spans="1:17" ht="13.5" thickBot="1">
      <c r="A200" s="1289">
        <v>173</v>
      </c>
      <c r="B200" s="1309"/>
      <c r="C200" s="1291" t="s">
        <v>432</v>
      </c>
      <c r="D200" s="1292"/>
      <c r="E200" s="1293" t="s">
        <v>803</v>
      </c>
      <c r="F200" s="1314" t="s">
        <v>322</v>
      </c>
      <c r="G200" s="1234">
        <v>2631</v>
      </c>
      <c r="H200" s="1747" t="s">
        <v>1876</v>
      </c>
      <c r="I200" s="1748"/>
      <c r="J200" s="1748"/>
      <c r="K200" s="1748"/>
      <c r="L200" s="1748"/>
      <c r="M200" s="1748"/>
      <c r="N200" s="1748"/>
      <c r="O200" s="1748"/>
      <c r="P200" s="1748"/>
      <c r="Q200" s="1749"/>
    </row>
    <row r="201" spans="1:17">
      <c r="G201" s="9"/>
      <c r="H201" s="9"/>
      <c r="I201" s="9"/>
      <c r="J201" s="9"/>
      <c r="K201" s="9"/>
      <c r="L201" s="9"/>
      <c r="M201" s="9"/>
      <c r="N201" s="9"/>
      <c r="O201" s="9"/>
      <c r="P201" s="9"/>
      <c r="Q201" s="9"/>
    </row>
    <row r="202" spans="1:17">
      <c r="G202" s="9"/>
      <c r="H202" s="9"/>
      <c r="I202" s="9"/>
      <c r="J202" s="9"/>
      <c r="K202" s="9"/>
      <c r="L202" s="9"/>
      <c r="M202" s="9"/>
      <c r="N202" s="9"/>
      <c r="O202" s="9"/>
      <c r="P202" s="9"/>
      <c r="Q202" s="9"/>
    </row>
    <row r="203" spans="1:17" ht="18.5" thickBot="1">
      <c r="A203" s="1432" t="s">
        <v>129</v>
      </c>
      <c r="G203" s="9"/>
      <c r="H203" s="9"/>
      <c r="I203" s="9"/>
      <c r="J203" s="9"/>
      <c r="K203" s="9"/>
      <c r="L203" s="9"/>
      <c r="M203" s="9"/>
      <c r="N203" s="9"/>
      <c r="O203" s="9"/>
      <c r="P203" s="9"/>
      <c r="Q203" s="9"/>
    </row>
    <row r="204" spans="1:17" ht="13">
      <c r="A204" s="1373"/>
      <c r="B204" s="1374"/>
      <c r="C204" s="1374" t="s">
        <v>130</v>
      </c>
      <c r="D204" s="1374" t="s">
        <v>131</v>
      </c>
      <c r="E204" s="1374" t="s">
        <v>132</v>
      </c>
      <c r="F204" s="1374" t="s">
        <v>133</v>
      </c>
      <c r="G204" s="1718" t="s">
        <v>134</v>
      </c>
      <c r="H204" s="1750"/>
      <c r="I204" s="1719" t="s">
        <v>135</v>
      </c>
      <c r="J204" s="1750"/>
      <c r="K204" s="1719" t="s">
        <v>136</v>
      </c>
      <c r="L204" s="1750"/>
      <c r="M204" s="1235"/>
      <c r="N204" s="1235"/>
      <c r="O204" s="1235"/>
      <c r="P204" s="1235"/>
      <c r="Q204" s="1236"/>
    </row>
    <row r="205" spans="1:17" ht="13">
      <c r="A205" s="1276"/>
      <c r="B205" s="1281"/>
      <c r="C205" s="1116" t="s">
        <v>1418</v>
      </c>
      <c r="D205" s="1295"/>
      <c r="E205" s="655"/>
      <c r="F205" s="655"/>
      <c r="G205" s="1744">
        <v>0</v>
      </c>
      <c r="H205" s="1745"/>
      <c r="I205" s="1746">
        <v>0</v>
      </c>
      <c r="J205" s="1745"/>
      <c r="K205" s="1746">
        <v>0</v>
      </c>
      <c r="L205" s="1745"/>
      <c r="M205" s="1237"/>
      <c r="N205" s="1237"/>
      <c r="O205" s="1237"/>
      <c r="P205" s="1237"/>
      <c r="Q205" s="1238"/>
    </row>
    <row r="206" spans="1:17" ht="13">
      <c r="A206" s="1276"/>
      <c r="B206" s="1295"/>
      <c r="C206" s="1295"/>
      <c r="D206" s="1295"/>
      <c r="E206" s="655"/>
      <c r="F206" s="655"/>
      <c r="G206" s="1773"/>
      <c r="H206" s="1774"/>
      <c r="I206" s="1775"/>
      <c r="J206" s="1774"/>
      <c r="K206" s="1775"/>
      <c r="L206" s="1776"/>
      <c r="M206" s="656"/>
      <c r="N206" s="656"/>
      <c r="O206" s="656"/>
      <c r="P206" s="656"/>
      <c r="Q206" s="1239"/>
    </row>
    <row r="207" spans="1:17" ht="13">
      <c r="A207" s="1276"/>
      <c r="B207" s="1295"/>
      <c r="C207" s="1295"/>
      <c r="D207" s="1295"/>
      <c r="E207" s="655"/>
      <c r="F207" s="655"/>
      <c r="G207" s="1375"/>
      <c r="H207" s="655"/>
      <c r="I207" s="1168"/>
      <c r="J207" s="656"/>
      <c r="K207" s="1168"/>
      <c r="L207" s="656"/>
      <c r="M207" s="656"/>
      <c r="N207" s="656"/>
      <c r="O207" s="656"/>
      <c r="P207" s="656"/>
      <c r="Q207" s="1239"/>
    </row>
    <row r="208" spans="1:17" ht="13.5" thickBot="1">
      <c r="A208" s="1289"/>
      <c r="B208" s="1290"/>
      <c r="C208" s="1290" t="s">
        <v>44</v>
      </c>
      <c r="D208" s="1290"/>
      <c r="E208" s="1293"/>
      <c r="F208" s="1290"/>
      <c r="G208" s="1724">
        <v>0</v>
      </c>
      <c r="H208" s="1725"/>
      <c r="I208" s="1726">
        <v>0</v>
      </c>
      <c r="J208" s="1725"/>
      <c r="K208" s="1726">
        <v>0</v>
      </c>
      <c r="L208" s="1725"/>
      <c r="M208" s="1240"/>
      <c r="N208" s="1240"/>
      <c r="O208" s="1240"/>
      <c r="P208" s="1240"/>
      <c r="Q208" s="1241"/>
    </row>
    <row r="209" spans="1:19" ht="13">
      <c r="A209" s="1295"/>
      <c r="B209" s="1295"/>
      <c r="C209" s="1295"/>
      <c r="D209" s="1295"/>
      <c r="E209" s="1277"/>
      <c r="F209" s="1295"/>
      <c r="G209" s="1376"/>
      <c r="H209" s="657"/>
      <c r="I209" s="1376"/>
      <c r="J209" s="657"/>
      <c r="K209" s="1376"/>
      <c r="L209" s="657"/>
      <c r="M209" s="1237"/>
      <c r="N209" s="1237"/>
      <c r="O209" s="1237"/>
      <c r="P209" s="1237"/>
      <c r="Q209" s="1237"/>
    </row>
    <row r="210" spans="1:19">
      <c r="G210" s="9"/>
      <c r="H210" s="9"/>
      <c r="I210" s="9"/>
      <c r="J210" s="9"/>
      <c r="K210" s="9"/>
      <c r="L210" s="9"/>
      <c r="M210" s="9"/>
      <c r="N210" s="9"/>
      <c r="O210" s="9"/>
      <c r="P210" s="9"/>
      <c r="Q210" s="9"/>
    </row>
    <row r="211" spans="1:19" ht="18.5" thickBot="1">
      <c r="A211" s="1432" t="s">
        <v>958</v>
      </c>
      <c r="G211" s="9"/>
      <c r="H211" s="9"/>
      <c r="I211" s="9"/>
      <c r="J211" s="9"/>
      <c r="K211" s="9"/>
      <c r="L211" s="9"/>
      <c r="M211" s="9"/>
      <c r="N211" s="9"/>
      <c r="O211" s="9"/>
      <c r="P211" s="9"/>
      <c r="Q211" s="9"/>
    </row>
    <row r="212" spans="1:19" ht="26.25" customHeight="1">
      <c r="A212" s="1718"/>
      <c r="B212" s="1719"/>
      <c r="C212" s="1719" t="s">
        <v>959</v>
      </c>
      <c r="D212" s="1719"/>
      <c r="E212" s="1719"/>
      <c r="F212" s="1720"/>
      <c r="G212" s="1155" t="s">
        <v>960</v>
      </c>
      <c r="H212" s="1477" t="s">
        <v>961</v>
      </c>
      <c r="I212" s="1244" t="s">
        <v>1646</v>
      </c>
      <c r="J212" s="1244"/>
      <c r="K212" s="1242"/>
      <c r="L212" s="1242"/>
      <c r="M212" s="1242"/>
      <c r="N212" s="1242"/>
      <c r="O212" s="1242"/>
      <c r="P212" s="1243"/>
    </row>
    <row r="213" spans="1:19">
      <c r="A213" s="1357"/>
      <c r="B213" s="1337"/>
      <c r="C213" s="1337"/>
      <c r="D213" s="1377"/>
      <c r="E213" s="1337"/>
      <c r="F213" s="1300"/>
      <c r="G213" s="1245"/>
      <c r="H213" s="1246"/>
      <c r="I213" s="1158"/>
      <c r="J213" s="1158"/>
      <c r="K213" s="1158"/>
      <c r="L213" s="1158"/>
      <c r="M213" s="1158"/>
      <c r="N213" s="1158"/>
      <c r="O213" s="1158"/>
      <c r="P213" s="1167"/>
    </row>
    <row r="214" spans="1:19" ht="15.75" customHeight="1">
      <c r="A214" s="1276">
        <v>6</v>
      </c>
      <c r="B214" s="1295"/>
      <c r="C214" s="116" t="s">
        <v>143</v>
      </c>
      <c r="D214" s="1377"/>
      <c r="E214" s="1337"/>
      <c r="F214" s="1300" t="s">
        <v>962</v>
      </c>
      <c r="G214" s="1247">
        <v>5222551939</v>
      </c>
      <c r="H214" s="1248">
        <f>25740307+108223</f>
        <v>25848530</v>
      </c>
      <c r="I214" s="618">
        <f t="shared" ref="I214:I219" si="9">+G214-H214</f>
        <v>5196703409</v>
      </c>
      <c r="J214" s="1193" t="s">
        <v>1868</v>
      </c>
      <c r="K214" s="1159"/>
      <c r="L214" s="1159"/>
      <c r="M214" s="1159"/>
      <c r="N214" s="1159"/>
      <c r="O214" s="1159"/>
      <c r="P214" s="1478"/>
    </row>
    <row r="215" spans="1:19">
      <c r="A215" s="1276">
        <v>9</v>
      </c>
      <c r="B215" s="1295"/>
      <c r="C215" s="116" t="s">
        <v>144</v>
      </c>
      <c r="D215" s="1377"/>
      <c r="E215" s="1337"/>
      <c r="F215" s="1300" t="s">
        <v>963</v>
      </c>
      <c r="G215" s="1247">
        <v>1117826763</v>
      </c>
      <c r="H215" s="1248">
        <v>0</v>
      </c>
      <c r="I215" s="618">
        <f t="shared" si="9"/>
        <v>1117826763</v>
      </c>
      <c r="J215" s="1193"/>
      <c r="K215" s="1158"/>
      <c r="L215" s="1158"/>
      <c r="M215" s="1158"/>
      <c r="N215" s="1158"/>
      <c r="O215" s="1158"/>
      <c r="P215" s="1167"/>
    </row>
    <row r="216" spans="1:19" ht="27" customHeight="1">
      <c r="A216" s="1276">
        <v>10</v>
      </c>
      <c r="B216" s="1378"/>
      <c r="C216" s="116" t="s">
        <v>145</v>
      </c>
      <c r="D216" s="1379"/>
      <c r="E216" s="1378"/>
      <c r="F216" s="1300" t="s">
        <v>964</v>
      </c>
      <c r="G216" s="1247">
        <v>64083443</v>
      </c>
      <c r="H216" s="1248">
        <f>7291676+108223</f>
        <v>7399899</v>
      </c>
      <c r="I216" s="618">
        <f t="shared" si="9"/>
        <v>56683544</v>
      </c>
      <c r="J216" s="1193" t="s">
        <v>1869</v>
      </c>
      <c r="K216" s="1193"/>
      <c r="L216" s="1193"/>
      <c r="M216" s="1193"/>
      <c r="N216" s="1193"/>
      <c r="O216" s="1193"/>
      <c r="P216" s="1250"/>
    </row>
    <row r="217" spans="1:19" ht="13">
      <c r="A217" s="1276">
        <v>19</v>
      </c>
      <c r="B217" s="1378"/>
      <c r="C217" s="116" t="s">
        <v>276</v>
      </c>
      <c r="D217" s="1379"/>
      <c r="E217" s="1378"/>
      <c r="F217" s="1300" t="s">
        <v>965</v>
      </c>
      <c r="G217" s="1247">
        <v>1926600986</v>
      </c>
      <c r="H217" s="1248">
        <v>0</v>
      </c>
      <c r="I217" s="618">
        <f t="shared" si="9"/>
        <v>1926600986</v>
      </c>
      <c r="J217" s="1193"/>
      <c r="K217" s="1158"/>
      <c r="L217" s="1158"/>
      <c r="M217" s="1158"/>
      <c r="N217" s="1158"/>
      <c r="O217" s="1158"/>
      <c r="P217" s="1167"/>
    </row>
    <row r="218" spans="1:19">
      <c r="A218" s="1276">
        <v>23</v>
      </c>
      <c r="B218" s="1295"/>
      <c r="C218" s="116" t="s">
        <v>146</v>
      </c>
      <c r="D218" s="1377"/>
      <c r="E218" s="1337"/>
      <c r="F218" s="1300" t="s">
        <v>966</v>
      </c>
      <c r="G218" s="1247">
        <v>355365446</v>
      </c>
      <c r="H218" s="1248">
        <f>25740307+108223</f>
        <v>25848530</v>
      </c>
      <c r="I218" s="618">
        <f t="shared" si="9"/>
        <v>329516916</v>
      </c>
      <c r="J218" s="1193" t="s">
        <v>1868</v>
      </c>
      <c r="K218" s="1158"/>
      <c r="L218" s="1158"/>
      <c r="M218" s="1158"/>
      <c r="N218" s="1158"/>
      <c r="O218" s="1158"/>
      <c r="P218" s="1167"/>
    </row>
    <row r="219" spans="1:19" ht="13" thickBot="1">
      <c r="A219" s="1289">
        <v>31</v>
      </c>
      <c r="B219" s="1290"/>
      <c r="C219" s="1291" t="s">
        <v>967</v>
      </c>
      <c r="D219" s="1302"/>
      <c r="E219" s="1302"/>
      <c r="F219" s="1314" t="s">
        <v>968</v>
      </c>
      <c r="G219" s="1643">
        <v>69920506</v>
      </c>
      <c r="H219" s="1251"/>
      <c r="I219" s="1491">
        <f t="shared" si="9"/>
        <v>69920506</v>
      </c>
      <c r="J219" s="1256"/>
      <c r="K219" s="1169"/>
      <c r="L219" s="1169"/>
      <c r="M219" s="1169"/>
      <c r="N219" s="1169"/>
      <c r="O219" s="1169"/>
      <c r="P219" s="1170"/>
    </row>
    <row r="220" spans="1:19">
      <c r="G220" s="9"/>
      <c r="H220" s="9"/>
      <c r="I220" s="9"/>
      <c r="J220" s="9"/>
      <c r="K220" s="9"/>
      <c r="L220" s="9"/>
      <c r="M220" s="9"/>
      <c r="N220" s="9"/>
      <c r="O220" s="9"/>
      <c r="P220" s="9"/>
      <c r="Q220" s="9"/>
      <c r="R220" s="9"/>
    </row>
    <row r="221" spans="1:19">
      <c r="G221" s="1377"/>
      <c r="H221" s="1337"/>
      <c r="I221" s="1337"/>
      <c r="J221" s="1337"/>
      <c r="K221" s="1337"/>
      <c r="L221" s="1337"/>
      <c r="M221" s="1337"/>
      <c r="N221" s="1337"/>
      <c r="O221" s="1337"/>
      <c r="P221" s="1337"/>
      <c r="Q221" s="1337"/>
      <c r="R221" s="1337"/>
      <c r="S221" s="1337"/>
    </row>
    <row r="222" spans="1:19" ht="18.5" thickBot="1">
      <c r="A222" s="1432" t="s">
        <v>972</v>
      </c>
      <c r="G222" s="9"/>
      <c r="H222" s="9"/>
      <c r="I222" s="9"/>
      <c r="J222" s="9"/>
      <c r="K222" s="9"/>
      <c r="L222" s="9"/>
      <c r="M222" s="9"/>
      <c r="N222" s="9"/>
      <c r="O222" s="9"/>
      <c r="P222" s="9"/>
      <c r="Q222" s="9"/>
      <c r="R222" s="9"/>
    </row>
    <row r="223" spans="1:19" ht="52.5">
      <c r="A223" s="1721" t="s">
        <v>50</v>
      </c>
      <c r="B223" s="1722"/>
      <c r="C223" s="1722"/>
      <c r="D223" s="1722"/>
      <c r="E223" s="1722"/>
      <c r="F223" s="1723"/>
      <c r="G223" s="1155" t="s">
        <v>973</v>
      </c>
      <c r="H223" s="1605" t="s">
        <v>141</v>
      </c>
      <c r="I223" s="1605" t="s">
        <v>1779</v>
      </c>
      <c r="J223" s="1605" t="s">
        <v>974</v>
      </c>
      <c r="K223" s="1605" t="s">
        <v>975</v>
      </c>
      <c r="L223" s="1605" t="s">
        <v>1780</v>
      </c>
      <c r="M223" s="1605" t="s">
        <v>1777</v>
      </c>
      <c r="N223" s="1605" t="s">
        <v>1778</v>
      </c>
      <c r="O223" s="1605" t="s">
        <v>1823</v>
      </c>
      <c r="P223" s="1605" t="s">
        <v>1825</v>
      </c>
      <c r="Q223" s="1606" t="s">
        <v>1824</v>
      </c>
      <c r="R223" s="1636" t="s">
        <v>1870</v>
      </c>
      <c r="S223" s="1603" t="s">
        <v>976</v>
      </c>
    </row>
    <row r="224" spans="1:19" ht="13">
      <c r="A224" s="1380"/>
      <c r="B224" s="93"/>
      <c r="C224" s="93"/>
      <c r="D224" s="93"/>
      <c r="E224" s="93"/>
      <c r="F224" s="1381"/>
      <c r="G224" s="1607"/>
      <c r="H224" s="1608"/>
      <c r="I224" s="1608"/>
      <c r="J224" s="1609"/>
      <c r="K224" s="1609"/>
      <c r="L224" s="1609"/>
      <c r="M224" s="1609"/>
      <c r="N224" s="1609"/>
      <c r="O224" s="1609"/>
      <c r="P224" s="1609"/>
      <c r="Q224" s="1609"/>
      <c r="R224" s="1609"/>
      <c r="S224" s="1253"/>
    </row>
    <row r="225" spans="1:19" ht="33.75" customHeight="1">
      <c r="A225" s="1274">
        <v>68</v>
      </c>
      <c r="B225" s="1116"/>
      <c r="C225" s="572" t="s">
        <v>148</v>
      </c>
      <c r="D225" s="8"/>
      <c r="E225" s="1382"/>
      <c r="F225" s="1249" t="s">
        <v>977</v>
      </c>
      <c r="G225" s="1610">
        <f>+'11B - A&amp;G'!E24</f>
        <v>92651566</v>
      </c>
      <c r="H225" s="808">
        <f>+'10 - Merger Costs'!C8</f>
        <v>0</v>
      </c>
      <c r="I225" s="808">
        <v>364302</v>
      </c>
      <c r="J225" s="808">
        <v>0</v>
      </c>
      <c r="K225" s="808">
        <v>3168.75</v>
      </c>
      <c r="L225" s="808">
        <v>0</v>
      </c>
      <c r="M225" s="808">
        <v>2075</v>
      </c>
      <c r="N225" s="808">
        <v>26269</v>
      </c>
      <c r="O225" s="808">
        <v>388</v>
      </c>
      <c r="P225" s="808">
        <v>0</v>
      </c>
      <c r="Q225" s="808">
        <v>0</v>
      </c>
      <c r="R225" s="808">
        <v>0</v>
      </c>
      <c r="S225" s="1611">
        <f>+G225-H225-I225-J225-K225-L225-M225-N225-O225-P225-Q225-R225</f>
        <v>92255363.25</v>
      </c>
    </row>
    <row r="226" spans="1:19" ht="13" thickBot="1">
      <c r="A226" s="1289">
        <v>60</v>
      </c>
      <c r="B226" s="1290"/>
      <c r="C226" s="1291" t="s">
        <v>147</v>
      </c>
      <c r="D226" s="1302"/>
      <c r="E226" s="1302"/>
      <c r="F226" s="1314" t="s">
        <v>969</v>
      </c>
      <c r="G226" s="1612">
        <f>+'11A - O&amp;M'!E37</f>
        <v>26675902</v>
      </c>
      <c r="H226" s="1255"/>
      <c r="I226" s="1255"/>
      <c r="J226" s="16"/>
      <c r="K226" s="1256"/>
      <c r="L226" s="1240"/>
      <c r="M226" s="1240"/>
      <c r="N226" s="1240"/>
      <c r="O226" s="1584"/>
      <c r="P226" s="1584"/>
      <c r="Q226" s="1584"/>
      <c r="R226" s="1584">
        <f>$H$46</f>
        <v>147278</v>
      </c>
      <c r="S226" s="1613">
        <f>G226-R226</f>
        <v>26528624</v>
      </c>
    </row>
    <row r="227" spans="1:19">
      <c r="G227" s="1337"/>
      <c r="H227" s="1383"/>
      <c r="I227" s="1337"/>
      <c r="J227" s="1337"/>
      <c r="K227" s="1337"/>
      <c r="L227" s="1337"/>
      <c r="M227" s="1337"/>
      <c r="N227" s="1337"/>
      <c r="O227" s="1337"/>
      <c r="P227" s="1337"/>
      <c r="Q227" s="1337"/>
      <c r="R227" s="1337"/>
      <c r="S227" s="1337"/>
    </row>
    <row r="228" spans="1:19">
      <c r="G228" s="1337"/>
      <c r="H228" s="1337"/>
      <c r="I228" s="1337"/>
      <c r="J228" s="1337"/>
      <c r="K228" s="1337"/>
      <c r="L228" s="1337"/>
      <c r="M228" s="1337"/>
      <c r="N228" s="1337"/>
      <c r="O228" s="1337"/>
      <c r="P228" s="1337"/>
      <c r="Q228" s="1337"/>
      <c r="R228" s="1337"/>
      <c r="S228" s="1337"/>
    </row>
    <row r="229" spans="1:19" ht="18.5" thickBot="1">
      <c r="A229" s="1435" t="s">
        <v>1150</v>
      </c>
      <c r="B229" s="1384"/>
      <c r="C229" s="1384"/>
      <c r="D229" s="1384"/>
      <c r="E229" s="1384"/>
      <c r="F229" s="1384"/>
      <c r="G229" s="1257"/>
      <c r="H229" s="1257"/>
      <c r="I229" s="1257"/>
      <c r="J229" s="1258"/>
      <c r="K229" s="1258"/>
      <c r="L229" s="1258"/>
      <c r="M229" s="1258"/>
      <c r="N229" s="1258"/>
      <c r="O229" s="1258"/>
      <c r="P229" s="1258"/>
      <c r="Q229" s="1258"/>
      <c r="R229" s="1258"/>
      <c r="S229" s="1337"/>
    </row>
    <row r="230" spans="1:19" ht="30.75" customHeight="1">
      <c r="A230" s="1738" t="s">
        <v>839</v>
      </c>
      <c r="B230" s="1738"/>
      <c r="C230" s="1738"/>
      <c r="D230" s="1738"/>
      <c r="E230" s="1738"/>
      <c r="F230" s="1739"/>
      <c r="G230" s="1259" t="s">
        <v>1151</v>
      </c>
      <c r="H230" s="1260" t="s">
        <v>141</v>
      </c>
      <c r="I230" s="1260" t="s">
        <v>142</v>
      </c>
      <c r="J230" s="1261"/>
      <c r="K230" s="1261"/>
      <c r="L230" s="1261"/>
      <c r="M230" s="1261"/>
      <c r="N230" s="1261"/>
      <c r="O230" s="1261"/>
      <c r="P230" s="1261"/>
      <c r="Q230" s="1262"/>
    </row>
    <row r="231" spans="1:19" ht="13">
      <c r="A231" s="1385"/>
      <c r="B231" s="1378"/>
      <c r="C231" s="1378"/>
      <c r="D231" s="1378"/>
      <c r="E231" s="1378"/>
      <c r="F231" s="1386"/>
      <c r="G231" s="1257"/>
      <c r="H231" s="1257"/>
      <c r="I231" s="1257"/>
      <c r="J231" s="1263"/>
      <c r="K231" s="1263"/>
      <c r="L231" s="1263"/>
      <c r="M231" s="1263"/>
      <c r="N231" s="1263"/>
      <c r="O231" s="1263"/>
      <c r="P231" s="1263"/>
      <c r="Q231" s="1264"/>
    </row>
    <row r="232" spans="1:19" ht="13">
      <c r="A232" s="1276">
        <v>86</v>
      </c>
      <c r="B232" s="1295"/>
      <c r="C232" s="116" t="s">
        <v>346</v>
      </c>
      <c r="D232" s="1387"/>
      <c r="E232" s="1279"/>
      <c r="F232" s="1300" t="s">
        <v>1774</v>
      </c>
      <c r="G232" s="1265">
        <v>52990004.93</v>
      </c>
      <c r="H232" s="1254">
        <v>0</v>
      </c>
      <c r="I232" s="1193">
        <f>+G232-H232</f>
        <v>52990004.93</v>
      </c>
      <c r="J232" s="987"/>
      <c r="K232" s="987"/>
      <c r="L232" s="987"/>
      <c r="M232" s="987"/>
      <c r="N232" s="987"/>
      <c r="O232" s="987"/>
      <c r="P232" s="987"/>
      <c r="Q232" s="1202"/>
    </row>
    <row r="233" spans="1:19">
      <c r="A233" s="1276">
        <v>87</v>
      </c>
      <c r="B233" s="1295"/>
      <c r="C233" s="116" t="s">
        <v>840</v>
      </c>
      <c r="D233" s="1335"/>
      <c r="E233" s="1335"/>
      <c r="F233" s="1300" t="s">
        <v>1775</v>
      </c>
      <c r="G233" s="1265">
        <v>13003257</v>
      </c>
      <c r="H233" s="1254">
        <f>+'10 - Merger Costs'!C14</f>
        <v>0</v>
      </c>
      <c r="I233" s="1193">
        <f t="shared" ref="I233:I235" si="10">+G233-H233</f>
        <v>13003257</v>
      </c>
      <c r="J233" s="987"/>
      <c r="K233" s="987"/>
      <c r="L233" s="987"/>
      <c r="M233" s="987"/>
      <c r="N233" s="987"/>
      <c r="O233" s="987"/>
      <c r="P233" s="987"/>
      <c r="Q233" s="1202"/>
    </row>
    <row r="234" spans="1:19">
      <c r="A234" s="1276">
        <v>88</v>
      </c>
      <c r="B234" s="1295"/>
      <c r="C234" s="116" t="s">
        <v>347</v>
      </c>
      <c r="D234" s="1335"/>
      <c r="E234" s="1335"/>
      <c r="F234" s="1300" t="s">
        <v>1776</v>
      </c>
      <c r="G234" s="1265">
        <v>18018703</v>
      </c>
      <c r="H234" s="1254">
        <f>+'10 - Merger Costs'!C15</f>
        <v>0</v>
      </c>
      <c r="I234" s="1193">
        <f t="shared" si="10"/>
        <v>18018703</v>
      </c>
      <c r="J234" s="987"/>
      <c r="K234" s="987"/>
      <c r="L234" s="987"/>
      <c r="M234" s="987"/>
      <c r="N234" s="987"/>
      <c r="O234" s="987"/>
      <c r="P234" s="987"/>
      <c r="Q234" s="1202"/>
    </row>
    <row r="235" spans="1:19">
      <c r="A235" s="1276">
        <v>92</v>
      </c>
      <c r="B235" s="1295"/>
      <c r="C235" s="116" t="s">
        <v>349</v>
      </c>
      <c r="D235" s="1335"/>
      <c r="E235" s="1335"/>
      <c r="F235" s="1300"/>
      <c r="G235" s="1265">
        <v>0</v>
      </c>
      <c r="H235" s="1254">
        <v>0</v>
      </c>
      <c r="I235" s="1193">
        <f t="shared" si="10"/>
        <v>0</v>
      </c>
      <c r="J235" s="987"/>
      <c r="K235" s="987"/>
      <c r="L235" s="987"/>
      <c r="M235" s="987"/>
      <c r="N235" s="987"/>
      <c r="O235" s="987"/>
      <c r="P235" s="987"/>
      <c r="Q235" s="1202"/>
    </row>
    <row r="236" spans="1:19" ht="13" thickBot="1">
      <c r="A236" s="1289">
        <v>93</v>
      </c>
      <c r="B236" s="1290"/>
      <c r="C236" s="1303" t="s">
        <v>350</v>
      </c>
      <c r="D236" s="1303"/>
      <c r="E236" s="1303"/>
      <c r="F236" s="1314"/>
      <c r="G236" s="1266">
        <v>0</v>
      </c>
      <c r="H236" s="1255">
        <v>0</v>
      </c>
      <c r="I236" s="1256">
        <f t="shared" ref="I236" si="11">G236-H236</f>
        <v>0</v>
      </c>
      <c r="J236" s="16"/>
      <c r="K236" s="16"/>
      <c r="L236" s="16"/>
      <c r="M236" s="16"/>
      <c r="N236" s="16"/>
      <c r="O236" s="16"/>
      <c r="P236" s="16"/>
      <c r="Q236" s="1225"/>
    </row>
    <row r="237" spans="1:19">
      <c r="A237" s="1295"/>
      <c r="B237" s="1295"/>
      <c r="C237" s="116"/>
      <c r="D237" s="1337"/>
      <c r="E237" s="1337"/>
      <c r="F237" s="116"/>
      <c r="G237" s="1267"/>
      <c r="H237" s="1267"/>
      <c r="I237" s="1246"/>
      <c r="J237" s="1158"/>
      <c r="K237" s="1158"/>
      <c r="L237" s="1158"/>
      <c r="M237" s="1158"/>
      <c r="N237" s="1158"/>
      <c r="O237" s="1158"/>
      <c r="P237" s="1158"/>
      <c r="Q237" s="1158"/>
    </row>
    <row r="238" spans="1:19">
      <c r="A238" s="1295"/>
      <c r="B238" s="1295"/>
      <c r="C238" s="116"/>
      <c r="D238" s="1337"/>
      <c r="E238" s="1337"/>
      <c r="F238" s="116"/>
      <c r="G238" s="1267"/>
      <c r="H238" s="1267"/>
      <c r="I238" s="1246"/>
      <c r="J238" s="1158"/>
      <c r="K238" s="1158"/>
      <c r="L238" s="1158"/>
      <c r="M238" s="1158"/>
      <c r="N238" s="1158"/>
      <c r="O238" s="1158"/>
      <c r="P238" s="1158"/>
      <c r="Q238" s="1158"/>
    </row>
    <row r="239" spans="1:19" ht="18.5" thickBot="1">
      <c r="A239" s="1435" t="s">
        <v>151</v>
      </c>
      <c r="B239" s="1384"/>
      <c r="C239" s="1384"/>
      <c r="D239" s="1384"/>
      <c r="E239" s="1384"/>
      <c r="F239" s="1384"/>
      <c r="G239" s="1257"/>
      <c r="H239" s="1257"/>
      <c r="I239" s="1257"/>
      <c r="J239" s="1258"/>
      <c r="K239" s="1258"/>
      <c r="L239" s="1258"/>
      <c r="M239" s="1258"/>
      <c r="N239" s="1258"/>
      <c r="O239" s="1258"/>
      <c r="P239" s="1258"/>
      <c r="Q239" s="1258"/>
      <c r="R239" s="1337"/>
    </row>
    <row r="240" spans="1:19" ht="39.5">
      <c r="A240" s="1721" t="s">
        <v>50</v>
      </c>
      <c r="B240" s="1722"/>
      <c r="C240" s="1722"/>
      <c r="D240" s="1722"/>
      <c r="E240" s="1722"/>
      <c r="F240" s="1723"/>
      <c r="G240" s="1156" t="s">
        <v>152</v>
      </c>
      <c r="H240" s="1156" t="s">
        <v>153</v>
      </c>
      <c r="I240" s="1156" t="s">
        <v>154</v>
      </c>
      <c r="J240" s="1156" t="s">
        <v>155</v>
      </c>
      <c r="K240" s="1727" t="s">
        <v>156</v>
      </c>
      <c r="L240" s="1733"/>
      <c r="M240" s="1733"/>
      <c r="N240" s="1733"/>
      <c r="O240" s="1733"/>
      <c r="P240" s="1733"/>
      <c r="Q240" s="1734"/>
    </row>
    <row r="241" spans="1:18" s="735" customFormat="1" ht="10.5" customHeight="1">
      <c r="A241" s="1385"/>
      <c r="B241" s="1378"/>
      <c r="C241" s="1378"/>
      <c r="D241" s="1378"/>
      <c r="E241" s="1378"/>
      <c r="F241" s="1386"/>
      <c r="G241" s="1257"/>
      <c r="H241" s="1257"/>
      <c r="I241" s="1257"/>
      <c r="J241" s="1263"/>
      <c r="K241" s="1263"/>
      <c r="L241" s="1263"/>
      <c r="M241" s="1263"/>
      <c r="N241" s="1263"/>
      <c r="O241" s="1263"/>
      <c r="P241" s="1263"/>
      <c r="Q241" s="1264"/>
    </row>
    <row r="242" spans="1:18" ht="52.5" customHeight="1">
      <c r="A242" s="1276">
        <v>68</v>
      </c>
      <c r="B242" s="1295"/>
      <c r="C242" s="116" t="s">
        <v>148</v>
      </c>
      <c r="D242" s="1367"/>
      <c r="E242" s="1308"/>
      <c r="F242" s="1268" t="s">
        <v>157</v>
      </c>
      <c r="G242" s="1265">
        <f>+'11B - A&amp;G'!E24</f>
        <v>92651566</v>
      </c>
      <c r="H242" s="1265">
        <f>'11B - A&amp;G'!E16</f>
        <v>9600527</v>
      </c>
      <c r="I242" s="1586">
        <v>-1510865</v>
      </c>
      <c r="J242" s="1586">
        <v>-2115717</v>
      </c>
      <c r="K242" s="1735" t="s">
        <v>1877</v>
      </c>
      <c r="L242" s="1736"/>
      <c r="M242" s="1736"/>
      <c r="N242" s="1736"/>
      <c r="O242" s="1736"/>
      <c r="P242" s="1736"/>
      <c r="Q242" s="1737"/>
      <c r="R242" s="9"/>
    </row>
    <row r="243" spans="1:18" ht="13" thickBot="1">
      <c r="A243" s="1289"/>
      <c r="B243" s="1290"/>
      <c r="C243" s="1291"/>
      <c r="D243" s="1302"/>
      <c r="E243" s="1302"/>
      <c r="F243" s="1314"/>
      <c r="G243" s="1269"/>
      <c r="H243" s="1269"/>
      <c r="I243" s="1252"/>
      <c r="J243" s="1169"/>
      <c r="K243" s="1169"/>
      <c r="L243" s="1169"/>
      <c r="M243" s="1169"/>
      <c r="N243" s="1169"/>
      <c r="O243" s="1169"/>
      <c r="P243" s="1169"/>
      <c r="Q243" s="1170"/>
    </row>
    <row r="244" spans="1:18">
      <c r="G244" s="9"/>
      <c r="H244" s="9"/>
      <c r="I244" s="9"/>
      <c r="J244" s="9"/>
      <c r="K244" s="9"/>
      <c r="L244" s="9"/>
      <c r="M244" s="9"/>
      <c r="N244" s="9"/>
      <c r="O244" s="9"/>
      <c r="P244" s="9"/>
      <c r="Q244" s="9"/>
    </row>
    <row r="245" spans="1:18">
      <c r="G245" s="9"/>
      <c r="H245" s="9"/>
      <c r="I245" s="9"/>
      <c r="J245" s="106"/>
      <c r="K245" s="9"/>
      <c r="L245" s="9"/>
      <c r="M245" s="9"/>
      <c r="N245" s="9"/>
      <c r="O245" s="9"/>
      <c r="P245" s="9"/>
      <c r="Q245" s="9"/>
    </row>
    <row r="246" spans="1:18">
      <c r="G246" s="9"/>
      <c r="H246" s="9"/>
      <c r="I246" s="9"/>
      <c r="J246" s="106"/>
      <c r="K246" s="9"/>
      <c r="L246" s="9"/>
      <c r="M246" s="9"/>
      <c r="N246" s="9"/>
      <c r="O246" s="9"/>
      <c r="P246" s="9"/>
      <c r="Q246" s="9"/>
    </row>
    <row r="247" spans="1:18">
      <c r="D247" s="1388"/>
      <c r="E247" s="968"/>
      <c r="F247" s="968"/>
      <c r="G247" s="968"/>
      <c r="H247" s="968"/>
    </row>
    <row r="248" spans="1:18">
      <c r="D248" s="1388"/>
      <c r="E248" s="968"/>
      <c r="F248" s="968"/>
      <c r="G248" s="968"/>
      <c r="H248" s="968"/>
    </row>
    <row r="249" spans="1:18" ht="18.5" thickBot="1">
      <c r="A249" s="1436" t="s">
        <v>1161</v>
      </c>
      <c r="B249" s="1437"/>
      <c r="C249" s="1437"/>
      <c r="D249" s="1437"/>
      <c r="E249" s="1437"/>
      <c r="F249" s="1437"/>
      <c r="G249" s="1438"/>
      <c r="H249" s="1438"/>
      <c r="I249" s="1438"/>
      <c r="J249" s="1439"/>
      <c r="K249" s="1439"/>
      <c r="L249" s="1439"/>
      <c r="M249" s="1439"/>
      <c r="N249" s="1439"/>
      <c r="O249" s="1439"/>
      <c r="P249" s="1439"/>
      <c r="Q249" s="1439"/>
      <c r="R249" s="1337"/>
    </row>
    <row r="250" spans="1:18" ht="13">
      <c r="A250" s="1389"/>
      <c r="B250" s="1390"/>
      <c r="C250" s="1391"/>
      <c r="D250" s="1390"/>
      <c r="E250" s="1392"/>
      <c r="F250" s="1392"/>
      <c r="G250" s="1393"/>
      <c r="H250" s="1394" t="s">
        <v>209</v>
      </c>
      <c r="I250" s="1393"/>
      <c r="J250" s="1395"/>
      <c r="K250" s="1393"/>
      <c r="L250" s="1396"/>
      <c r="M250" s="1390"/>
      <c r="N250" s="1390"/>
      <c r="O250" s="1390"/>
      <c r="P250" s="1390"/>
      <c r="Q250" s="1397"/>
    </row>
    <row r="251" spans="1:18" ht="13">
      <c r="A251" s="1389"/>
      <c r="B251" s="1398"/>
      <c r="C251" s="1390"/>
      <c r="D251" s="1399"/>
      <c r="E251" s="1400"/>
      <c r="F251" s="1400"/>
      <c r="G251" s="1393"/>
      <c r="H251" s="1394" t="s">
        <v>41</v>
      </c>
      <c r="I251" s="1394"/>
      <c r="J251" s="1394" t="s">
        <v>1162</v>
      </c>
      <c r="K251" s="1393"/>
      <c r="L251" s="1401"/>
      <c r="M251" s="1401"/>
      <c r="N251" s="1401"/>
      <c r="O251" s="1401"/>
      <c r="P251" s="1401"/>
      <c r="Q251" s="1402"/>
    </row>
    <row r="252" spans="1:18" ht="13">
      <c r="A252" s="1403" t="s">
        <v>540</v>
      </c>
      <c r="B252" s="1398"/>
      <c r="C252" s="1404" t="s">
        <v>1163</v>
      </c>
      <c r="D252" s="1399"/>
      <c r="E252" s="1400"/>
      <c r="F252" s="1405" t="s">
        <v>1164</v>
      </c>
      <c r="G252" s="1393"/>
      <c r="H252" s="1406" t="s">
        <v>1165</v>
      </c>
      <c r="I252" s="1394"/>
      <c r="J252" s="1406" t="s">
        <v>1510</v>
      </c>
      <c r="K252" s="1393"/>
      <c r="L252" s="1406" t="s">
        <v>1511</v>
      </c>
      <c r="M252" s="1401"/>
      <c r="N252" s="1401"/>
      <c r="O252" s="1401"/>
      <c r="P252" s="1401"/>
      <c r="Q252" s="1402"/>
    </row>
    <row r="253" spans="1:18" ht="13">
      <c r="A253" s="1389"/>
      <c r="B253" s="1398"/>
      <c r="C253" s="1407"/>
      <c r="D253" s="1399"/>
      <c r="E253" s="1400"/>
      <c r="F253" s="1400"/>
      <c r="G253" s="1393"/>
      <c r="H253" s="1394"/>
      <c r="I253" s="1394"/>
      <c r="J253" s="1394"/>
      <c r="K253" s="1393"/>
      <c r="L253" s="1408"/>
      <c r="M253" s="1401"/>
      <c r="N253" s="1401"/>
      <c r="O253" s="1401"/>
      <c r="P253" s="1401"/>
      <c r="Q253" s="1402"/>
    </row>
    <row r="254" spans="1:18">
      <c r="A254" s="1389" t="str">
        <f>'ATT H-1A'!A266</f>
        <v>136a</v>
      </c>
      <c r="B254" s="1390"/>
      <c r="C254" s="1391" t="s">
        <v>1128</v>
      </c>
      <c r="D254" s="1390"/>
      <c r="E254" s="1392"/>
      <c r="F254" s="1392" t="s">
        <v>1166</v>
      </c>
      <c r="G254" s="1393"/>
      <c r="H254" s="1409">
        <v>436058.34222696564</v>
      </c>
      <c r="I254" s="1410" t="s">
        <v>989</v>
      </c>
      <c r="J254" s="1411">
        <f>'ATT H-1A'!H256</f>
        <v>0.28109999999999991</v>
      </c>
      <c r="K254" s="1412" t="s">
        <v>1167</v>
      </c>
      <c r="L254" s="1413">
        <f>H254*J254</f>
        <v>122576</v>
      </c>
      <c r="M254" s="1414"/>
      <c r="N254" s="1401"/>
      <c r="O254" s="1414"/>
      <c r="P254" s="1401"/>
      <c r="Q254" s="1415"/>
    </row>
    <row r="255" spans="1:18">
      <c r="A255" s="1389"/>
      <c r="B255" s="1390"/>
      <c r="C255" s="1391" t="s">
        <v>1544</v>
      </c>
      <c r="D255" s="1390"/>
      <c r="E255" s="1392"/>
      <c r="F255" s="1392"/>
      <c r="G255" s="1393"/>
      <c r="H255" s="1393"/>
      <c r="I255" s="1393"/>
      <c r="J255" s="1393"/>
      <c r="K255" s="1393"/>
      <c r="L255" s="1413"/>
      <c r="M255" s="1401"/>
      <c r="N255" s="1401"/>
      <c r="O255" s="1401"/>
      <c r="P255" s="1401"/>
      <c r="Q255" s="1402"/>
    </row>
    <row r="256" spans="1:18">
      <c r="A256" s="1389" t="str">
        <f>'ATT H-1A'!A267</f>
        <v>136b</v>
      </c>
      <c r="B256" s="1390"/>
      <c r="C256" s="1416" t="s">
        <v>1129</v>
      </c>
      <c r="D256" s="1390"/>
      <c r="E256" s="1392"/>
      <c r="F256" s="1392" t="s">
        <v>1168</v>
      </c>
      <c r="G256" s="1393"/>
      <c r="H256" s="1393"/>
      <c r="I256" s="1393"/>
      <c r="J256" s="1393"/>
      <c r="K256" s="1393"/>
      <c r="L256" s="926">
        <f>-'1E - EDIT Amortization'!O109</f>
        <v>-11869406.450161485</v>
      </c>
      <c r="M256" s="1443"/>
      <c r="N256" s="1401"/>
      <c r="O256" s="1418"/>
      <c r="P256" s="1401"/>
      <c r="Q256" s="1419"/>
    </row>
    <row r="257" spans="1:17">
      <c r="A257" s="1389" t="str">
        <f>'ATT H-1A'!A268</f>
        <v>136c</v>
      </c>
      <c r="B257" s="1390"/>
      <c r="C257" s="1420" t="s">
        <v>1131</v>
      </c>
      <c r="D257" s="1390"/>
      <c r="E257" s="1392"/>
      <c r="F257" s="1392" t="s">
        <v>1168</v>
      </c>
      <c r="G257" s="1393"/>
      <c r="H257" s="1393"/>
      <c r="I257" s="1393"/>
      <c r="J257" s="1393"/>
      <c r="K257" s="1393"/>
      <c r="L257" s="1417">
        <f>-'1E - EDIT Amortization'!O214</f>
        <v>0</v>
      </c>
      <c r="M257" s="1418"/>
      <c r="N257" s="1401"/>
      <c r="O257" s="1418"/>
      <c r="P257" s="1401"/>
      <c r="Q257" s="1419"/>
    </row>
    <row r="258" spans="1:17">
      <c r="A258" s="1389" t="str">
        <f>'ATT H-1A'!A269</f>
        <v>136d</v>
      </c>
      <c r="B258" s="1390"/>
      <c r="C258" s="1391" t="s">
        <v>1133</v>
      </c>
      <c r="D258" s="1390"/>
      <c r="E258" s="1392"/>
      <c r="F258" s="1392" t="s">
        <v>1169</v>
      </c>
      <c r="G258" s="1393"/>
      <c r="H258" s="1393"/>
      <c r="I258" s="1393"/>
      <c r="J258" s="1393"/>
      <c r="K258" s="1393"/>
      <c r="L258" s="1417"/>
      <c r="M258" s="1401"/>
      <c r="N258" s="1401"/>
      <c r="O258" s="1401"/>
      <c r="P258" s="1401"/>
      <c r="Q258" s="1402"/>
    </row>
    <row r="259" spans="1:17" ht="13.5" thickBot="1">
      <c r="A259" s="1389" t="str">
        <f>'ATT H-1A'!A270</f>
        <v>136e</v>
      </c>
      <c r="B259" s="1390"/>
      <c r="C259" s="1421" t="s">
        <v>1170</v>
      </c>
      <c r="D259" s="1390"/>
      <c r="E259" s="1392"/>
      <c r="F259" s="1392" t="s">
        <v>1171</v>
      </c>
      <c r="G259" s="1393"/>
      <c r="H259" s="1393"/>
      <c r="I259" s="1393"/>
      <c r="J259" s="1393"/>
      <c r="K259" s="1393"/>
      <c r="L259" s="1422">
        <f>SUM(L254:L258)</f>
        <v>-11746830.450161485</v>
      </c>
      <c r="M259" s="1401"/>
      <c r="N259" s="1401"/>
      <c r="O259" s="1401"/>
      <c r="P259" s="1401"/>
      <c r="Q259" s="1402"/>
    </row>
    <row r="260" spans="1:17" ht="13" thickTop="1">
      <c r="A260" s="1389"/>
      <c r="B260" s="1390"/>
      <c r="C260" s="1391"/>
      <c r="D260" s="1390"/>
      <c r="E260" s="1392"/>
      <c r="F260" s="1392"/>
      <c r="G260" s="1393"/>
      <c r="H260" s="1393"/>
      <c r="I260" s="1393"/>
      <c r="J260" s="1393"/>
      <c r="K260" s="1413"/>
      <c r="L260" s="1390"/>
      <c r="M260" s="1401"/>
      <c r="N260" s="1401"/>
      <c r="O260" s="1401"/>
      <c r="P260" s="1401"/>
      <c r="Q260" s="1402"/>
    </row>
    <row r="261" spans="1:17" ht="13">
      <c r="A261" s="1423" t="s">
        <v>1172</v>
      </c>
      <c r="B261" s="1390"/>
      <c r="C261" s="1404" t="s">
        <v>1173</v>
      </c>
      <c r="D261" s="1407"/>
      <c r="E261" s="1407"/>
      <c r="F261" s="1392"/>
      <c r="G261" s="1393"/>
      <c r="H261" s="1393"/>
      <c r="I261" s="1395"/>
      <c r="J261" s="1393"/>
      <c r="K261" s="1396"/>
      <c r="L261" s="1390"/>
      <c r="M261" s="1401"/>
      <c r="N261" s="1401"/>
      <c r="O261" s="1401"/>
      <c r="P261" s="1401"/>
      <c r="Q261" s="1402"/>
    </row>
    <row r="262" spans="1:17" ht="15" customHeight="1">
      <c r="A262" s="1424" t="s">
        <v>1174</v>
      </c>
      <c r="B262" s="1390"/>
      <c r="C262" s="1740" t="s">
        <v>1652</v>
      </c>
      <c r="D262" s="1740"/>
      <c r="E262" s="1740"/>
      <c r="F262" s="1740"/>
      <c r="G262" s="1393"/>
      <c r="H262" s="1393"/>
      <c r="I262" s="1395"/>
      <c r="J262" s="1393"/>
      <c r="K262" s="1396"/>
      <c r="L262" s="1390"/>
      <c r="M262" s="1390"/>
      <c r="N262" s="1390"/>
      <c r="O262" s="1390"/>
      <c r="P262" s="1390"/>
      <c r="Q262" s="1397"/>
    </row>
    <row r="263" spans="1:17" ht="39.75" customHeight="1">
      <c r="A263" s="1424"/>
      <c r="B263" s="1390"/>
      <c r="C263" s="1740"/>
      <c r="D263" s="1740"/>
      <c r="E263" s="1740"/>
      <c r="F263" s="1740"/>
      <c r="G263" s="1393"/>
      <c r="H263" s="1393"/>
      <c r="I263" s="1395"/>
      <c r="J263" s="1393"/>
      <c r="K263" s="1396"/>
      <c r="L263" s="1390"/>
      <c r="M263" s="1390"/>
      <c r="N263" s="1390"/>
      <c r="O263" s="1390"/>
      <c r="P263" s="1390"/>
      <c r="Q263" s="1397"/>
    </row>
    <row r="264" spans="1:17" ht="15" customHeight="1">
      <c r="A264" s="1424" t="s">
        <v>1175</v>
      </c>
      <c r="B264" s="1390"/>
      <c r="C264" s="1740" t="s">
        <v>1176</v>
      </c>
      <c r="D264" s="1740"/>
      <c r="E264" s="1740"/>
      <c r="F264" s="1740"/>
      <c r="G264" s="1393"/>
      <c r="H264" s="1393"/>
      <c r="I264" s="1395"/>
      <c r="J264" s="1393"/>
      <c r="K264" s="1396"/>
      <c r="L264" s="1390"/>
      <c r="M264" s="1390"/>
      <c r="N264" s="1390"/>
      <c r="O264" s="1390"/>
      <c r="P264" s="1390"/>
      <c r="Q264" s="1397"/>
    </row>
    <row r="265" spans="1:17" ht="15" customHeight="1">
      <c r="A265" s="1424" t="s">
        <v>1177</v>
      </c>
      <c r="B265" s="1390"/>
      <c r="C265" s="1741" t="s">
        <v>1178</v>
      </c>
      <c r="D265" s="1741"/>
      <c r="E265" s="1741"/>
      <c r="F265" s="1741"/>
      <c r="G265" s="1393"/>
      <c r="H265" s="1393" t="s">
        <v>86</v>
      </c>
      <c r="I265" s="1395"/>
      <c r="J265" s="1393"/>
      <c r="K265" s="1396"/>
      <c r="L265" s="1390"/>
      <c r="M265" s="1390"/>
      <c r="N265" s="1390"/>
      <c r="O265" s="1390"/>
      <c r="P265" s="1390"/>
      <c r="Q265" s="1397"/>
    </row>
    <row r="266" spans="1:17" ht="13">
      <c r="A266" s="1424"/>
      <c r="B266" s="1390"/>
      <c r="C266" s="1741"/>
      <c r="D266" s="1741"/>
      <c r="E266" s="1741"/>
      <c r="F266" s="1741"/>
      <c r="G266" s="1393"/>
      <c r="H266" s="1393"/>
      <c r="I266" s="1395"/>
      <c r="J266" s="1393"/>
      <c r="K266" s="1396"/>
      <c r="L266" s="1390"/>
      <c r="M266" s="1390"/>
      <c r="N266" s="1390"/>
      <c r="O266" s="1390"/>
      <c r="P266" s="1390"/>
      <c r="Q266" s="1397"/>
    </row>
    <row r="267" spans="1:17" ht="15" customHeight="1">
      <c r="A267" s="1424" t="s">
        <v>1179</v>
      </c>
      <c r="B267" s="1390"/>
      <c r="C267" s="1716" t="s">
        <v>1180</v>
      </c>
      <c r="D267" s="1716"/>
      <c r="E267" s="1716"/>
      <c r="F267" s="1716"/>
      <c r="G267" s="1716"/>
      <c r="H267" s="1716"/>
      <c r="I267" s="1716"/>
      <c r="J267" s="1716"/>
      <c r="K267" s="1396"/>
      <c r="L267" s="1390"/>
      <c r="M267" s="1390"/>
      <c r="N267" s="1390"/>
      <c r="O267" s="1390"/>
      <c r="P267" s="1390"/>
      <c r="Q267" s="1397"/>
    </row>
    <row r="268" spans="1:17" ht="13">
      <c r="A268" s="1424"/>
      <c r="B268" s="1390"/>
      <c r="C268" s="1716"/>
      <c r="D268" s="1716"/>
      <c r="E268" s="1716"/>
      <c r="F268" s="1716"/>
      <c r="G268" s="1716"/>
      <c r="H268" s="1716"/>
      <c r="I268" s="1716"/>
      <c r="J268" s="1716"/>
      <c r="K268" s="1396"/>
      <c r="L268" s="1390"/>
      <c r="M268" s="1390"/>
      <c r="N268" s="1390"/>
      <c r="O268" s="1390"/>
      <c r="P268" s="1390"/>
      <c r="Q268" s="1397"/>
    </row>
    <row r="269" spans="1:17" ht="13">
      <c r="A269" s="1424"/>
      <c r="B269" s="1390"/>
      <c r="C269" s="1716"/>
      <c r="D269" s="1716"/>
      <c r="E269" s="1716"/>
      <c r="F269" s="1716"/>
      <c r="G269" s="1716"/>
      <c r="H269" s="1716"/>
      <c r="I269" s="1716"/>
      <c r="J269" s="1716"/>
      <c r="K269" s="1396"/>
      <c r="L269" s="1390"/>
      <c r="M269" s="1390"/>
      <c r="N269" s="1390"/>
      <c r="O269" s="1390"/>
      <c r="P269" s="1390"/>
      <c r="Q269" s="1397"/>
    </row>
    <row r="270" spans="1:17" ht="13">
      <c r="A270" s="1424"/>
      <c r="B270" s="1390"/>
      <c r="C270" s="1716"/>
      <c r="D270" s="1716"/>
      <c r="E270" s="1716"/>
      <c r="F270" s="1716"/>
      <c r="G270" s="1716"/>
      <c r="H270" s="1716"/>
      <c r="I270" s="1716"/>
      <c r="J270" s="1716"/>
      <c r="K270" s="1396"/>
      <c r="L270" s="1390"/>
      <c r="M270" s="1390"/>
      <c r="N270" s="1390"/>
      <c r="O270" s="1390"/>
      <c r="P270" s="1390"/>
      <c r="Q270" s="1397"/>
    </row>
    <row r="271" spans="1:17" ht="13">
      <c r="A271" s="1424"/>
      <c r="B271" s="1390"/>
      <c r="C271" s="1716"/>
      <c r="D271" s="1716"/>
      <c r="E271" s="1716"/>
      <c r="F271" s="1716"/>
      <c r="G271" s="1716"/>
      <c r="H271" s="1716"/>
      <c r="I271" s="1716"/>
      <c r="J271" s="1716"/>
      <c r="K271" s="1396"/>
      <c r="L271" s="1390"/>
      <c r="M271" s="1390"/>
      <c r="N271" s="1390"/>
      <c r="O271" s="1390"/>
      <c r="P271" s="1390"/>
      <c r="Q271" s="1397"/>
    </row>
    <row r="272" spans="1:17" ht="15" customHeight="1">
      <c r="A272" s="1424" t="s">
        <v>1181</v>
      </c>
      <c r="B272" s="1390"/>
      <c r="C272" s="1716" t="s">
        <v>1182</v>
      </c>
      <c r="D272" s="1716"/>
      <c r="E272" s="1716"/>
      <c r="F272" s="1716"/>
      <c r="G272" s="1393"/>
      <c r="H272" s="1393"/>
      <c r="I272" s="1395"/>
      <c r="J272" s="1393"/>
      <c r="K272" s="1396"/>
      <c r="L272" s="1390"/>
      <c r="M272" s="1390"/>
      <c r="N272" s="1390"/>
      <c r="O272" s="1390"/>
      <c r="P272" s="1390"/>
      <c r="Q272" s="1397"/>
    </row>
    <row r="273" spans="1:17" ht="13">
      <c r="A273" s="1424"/>
      <c r="B273" s="1390"/>
      <c r="C273" s="1716"/>
      <c r="D273" s="1716"/>
      <c r="E273" s="1716"/>
      <c r="F273" s="1716"/>
      <c r="G273" s="1393"/>
      <c r="H273" s="1393"/>
      <c r="I273" s="1395"/>
      <c r="J273" s="1393"/>
      <c r="K273" s="1396"/>
      <c r="L273" s="1390"/>
      <c r="M273" s="1390"/>
      <c r="N273" s="1390"/>
      <c r="O273" s="1390"/>
      <c r="P273" s="1390"/>
      <c r="Q273" s="1397"/>
    </row>
    <row r="274" spans="1:17" ht="13">
      <c r="A274" s="1424"/>
      <c r="B274" s="1390"/>
      <c r="C274" s="1716"/>
      <c r="D274" s="1716"/>
      <c r="E274" s="1716"/>
      <c r="F274" s="1716"/>
      <c r="G274" s="1393"/>
      <c r="H274" s="1393"/>
      <c r="I274" s="1395"/>
      <c r="J274" s="1393"/>
      <c r="K274" s="1396"/>
      <c r="L274" s="1390"/>
      <c r="M274" s="1390"/>
      <c r="N274" s="1390"/>
      <c r="O274" s="1390"/>
      <c r="P274" s="1390"/>
      <c r="Q274" s="1397"/>
    </row>
    <row r="275" spans="1:17" ht="13">
      <c r="A275" s="1424"/>
      <c r="B275" s="1390"/>
      <c r="C275" s="1716"/>
      <c r="D275" s="1716"/>
      <c r="E275" s="1716"/>
      <c r="F275" s="1716"/>
      <c r="G275" s="1393"/>
      <c r="H275" s="1393"/>
      <c r="I275" s="1395"/>
      <c r="J275" s="1393"/>
      <c r="K275" s="1396"/>
      <c r="L275" s="1390"/>
      <c r="M275" s="1390"/>
      <c r="N275" s="1390"/>
      <c r="O275" s="1390"/>
      <c r="P275" s="1390"/>
      <c r="Q275" s="1397"/>
    </row>
    <row r="276" spans="1:17" ht="13">
      <c r="A276" s="1424"/>
      <c r="B276" s="1390"/>
      <c r="C276" s="1716"/>
      <c r="D276" s="1716"/>
      <c r="E276" s="1716"/>
      <c r="F276" s="1716"/>
      <c r="G276" s="1393"/>
      <c r="H276" s="1393"/>
      <c r="I276" s="1395"/>
      <c r="J276" s="1393"/>
      <c r="K276" s="1396"/>
      <c r="L276" s="1390"/>
      <c r="M276" s="1390"/>
      <c r="N276" s="1390"/>
      <c r="O276" s="1390"/>
      <c r="P276" s="1390"/>
      <c r="Q276" s="1397"/>
    </row>
    <row r="277" spans="1:17" ht="13">
      <c r="A277" s="1424"/>
      <c r="B277" s="1390"/>
      <c r="C277" s="1716"/>
      <c r="D277" s="1716"/>
      <c r="E277" s="1716"/>
      <c r="F277" s="1716"/>
      <c r="G277" s="1393"/>
      <c r="H277" s="1393"/>
      <c r="I277" s="1395"/>
      <c r="J277" s="1393"/>
      <c r="K277" s="1396"/>
      <c r="L277" s="1390"/>
      <c r="M277" s="1390"/>
      <c r="N277" s="1390"/>
      <c r="O277" s="1390"/>
      <c r="P277" s="1390"/>
      <c r="Q277" s="1397"/>
    </row>
    <row r="278" spans="1:17" ht="13">
      <c r="A278" s="1424"/>
      <c r="B278" s="1390"/>
      <c r="C278" s="1716"/>
      <c r="D278" s="1716"/>
      <c r="E278" s="1716"/>
      <c r="F278" s="1716"/>
      <c r="G278" s="1393"/>
      <c r="H278" s="1393"/>
      <c r="I278" s="1395"/>
      <c r="J278" s="1393"/>
      <c r="K278" s="1396"/>
      <c r="L278" s="1390"/>
      <c r="M278" s="1390"/>
      <c r="N278" s="1390"/>
      <c r="O278" s="1390"/>
      <c r="P278" s="1390"/>
      <c r="Q278" s="1397"/>
    </row>
    <row r="279" spans="1:17" ht="15" customHeight="1">
      <c r="A279" s="1424" t="s">
        <v>1183</v>
      </c>
      <c r="B279" s="1390"/>
      <c r="C279" s="1716" t="s">
        <v>1184</v>
      </c>
      <c r="D279" s="1716"/>
      <c r="E279" s="1716"/>
      <c r="F279" s="1716"/>
      <c r="G279" s="1393"/>
      <c r="H279" s="1393"/>
      <c r="I279" s="1395"/>
      <c r="J279" s="1393"/>
      <c r="K279" s="1396"/>
      <c r="L279" s="1390"/>
      <c r="M279" s="1390"/>
      <c r="N279" s="1390"/>
      <c r="O279" s="1390"/>
      <c r="P279" s="1390"/>
      <c r="Q279" s="1397"/>
    </row>
    <row r="280" spans="1:17" ht="13">
      <c r="A280" s="1424"/>
      <c r="B280" s="1390"/>
      <c r="C280" s="1716"/>
      <c r="D280" s="1716"/>
      <c r="E280" s="1716"/>
      <c r="F280" s="1716"/>
      <c r="G280" s="1393"/>
      <c r="H280" s="1393"/>
      <c r="I280" s="1395"/>
      <c r="J280" s="1393"/>
      <c r="K280" s="1396"/>
      <c r="L280" s="1390"/>
      <c r="M280" s="1390"/>
      <c r="N280" s="1390"/>
      <c r="O280" s="1390"/>
      <c r="P280" s="1390"/>
      <c r="Q280" s="1397"/>
    </row>
    <row r="281" spans="1:17" ht="13.5" thickBot="1">
      <c r="A281" s="1425"/>
      <c r="B281" s="1426"/>
      <c r="C281" s="1717"/>
      <c r="D281" s="1717"/>
      <c r="E281" s="1717"/>
      <c r="F281" s="1717"/>
      <c r="G281" s="1427"/>
      <c r="H281" s="1427"/>
      <c r="I281" s="1428"/>
      <c r="J281" s="1427"/>
      <c r="K281" s="1429"/>
      <c r="L281" s="1426"/>
      <c r="M281" s="1426"/>
      <c r="N281" s="1426"/>
      <c r="O281" s="1426"/>
      <c r="P281" s="1426"/>
      <c r="Q281" s="1430"/>
    </row>
    <row r="294" spans="3:3">
      <c r="C294" s="1431"/>
    </row>
  </sheetData>
  <customSheetViews>
    <customSheetView guid="{E6D9E970-926F-4F3B-8D36-41EB74ECFD6A}" scale="90" fitToPage="1" hiddenRows="1" topLeftCell="D230">
      <selection activeCell="I249" sqref="I249"/>
      <rowBreaks count="5" manualBreakCount="5">
        <brk id="50" max="17" man="1"/>
        <brk id="96" max="17" man="1"/>
        <brk id="140" max="17" man="1"/>
        <brk id="188" max="17" man="1"/>
        <brk id="251" max="17" man="1"/>
      </rowBreaks>
      <pageMargins left="0.25" right="0.25" top="0.75" bottom="0.75" header="0.5" footer="0.5"/>
      <pageSetup scale="35" fitToHeight="3" orientation="portrait" r:id="rId1"/>
    </customSheetView>
  </customSheetViews>
  <mergeCells count="104">
    <mergeCell ref="V111:AN111"/>
    <mergeCell ref="H186:Q186"/>
    <mergeCell ref="H187:Q187"/>
    <mergeCell ref="G206:H206"/>
    <mergeCell ref="I206:J206"/>
    <mergeCell ref="K206:L206"/>
    <mergeCell ref="A5:F5"/>
    <mergeCell ref="J5:Q5"/>
    <mergeCell ref="J6:Q6"/>
    <mergeCell ref="J7:Q7"/>
    <mergeCell ref="J8:Q8"/>
    <mergeCell ref="J9:Q9"/>
    <mergeCell ref="A22:F22"/>
    <mergeCell ref="J22:Q22"/>
    <mergeCell ref="J11:Q11"/>
    <mergeCell ref="J13:Q13"/>
    <mergeCell ref="J15:Q15"/>
    <mergeCell ref="J18:Q18"/>
    <mergeCell ref="J23:Q23"/>
    <mergeCell ref="J24:Q24"/>
    <mergeCell ref="J73:Q73"/>
    <mergeCell ref="A77:F77"/>
    <mergeCell ref="J37:Q37"/>
    <mergeCell ref="A33:F33"/>
    <mergeCell ref="J33:Q33"/>
    <mergeCell ref="J34:Q34"/>
    <mergeCell ref="J35:Q35"/>
    <mergeCell ref="A64:F64"/>
    <mergeCell ref="L64:Q64"/>
    <mergeCell ref="L66:Q66"/>
    <mergeCell ref="L67:Q67"/>
    <mergeCell ref="J38:Q38"/>
    <mergeCell ref="J36:Q36"/>
    <mergeCell ref="J40:Q40"/>
    <mergeCell ref="A44:F44"/>
    <mergeCell ref="J44:Q44"/>
    <mergeCell ref="J60:Q60"/>
    <mergeCell ref="J45:Q45"/>
    <mergeCell ref="J54:Q54"/>
    <mergeCell ref="A58:F58"/>
    <mergeCell ref="J46:Q46"/>
    <mergeCell ref="A50:F50"/>
    <mergeCell ref="J50:Q50"/>
    <mergeCell ref="J58:Q58"/>
    <mergeCell ref="H77:Q77"/>
    <mergeCell ref="H79:Q79"/>
    <mergeCell ref="H81:Q81"/>
    <mergeCell ref="A161:F161"/>
    <mergeCell ref="H161:Q161"/>
    <mergeCell ref="H163:Q163"/>
    <mergeCell ref="H165:Q165"/>
    <mergeCell ref="H166:Q166"/>
    <mergeCell ref="A96:F96"/>
    <mergeCell ref="H84:Q84"/>
    <mergeCell ref="H85:Q85"/>
    <mergeCell ref="H86:Q86"/>
    <mergeCell ref="H87:Q87"/>
    <mergeCell ref="H88:Q88"/>
    <mergeCell ref="H89:Q89"/>
    <mergeCell ref="H82:Q82"/>
    <mergeCell ref="A71:F71"/>
    <mergeCell ref="J71:Q71"/>
    <mergeCell ref="A176:F176"/>
    <mergeCell ref="A182:F182"/>
    <mergeCell ref="H182:Q182"/>
    <mergeCell ref="G205:H205"/>
    <mergeCell ref="I205:J205"/>
    <mergeCell ref="K205:L205"/>
    <mergeCell ref="A198:F198"/>
    <mergeCell ref="H198:Q198"/>
    <mergeCell ref="H200:Q200"/>
    <mergeCell ref="G204:H204"/>
    <mergeCell ref="I204:J204"/>
    <mergeCell ref="K204:L204"/>
    <mergeCell ref="H168:Q168"/>
    <mergeCell ref="H169:Q169"/>
    <mergeCell ref="A117:F117"/>
    <mergeCell ref="C119:F119"/>
    <mergeCell ref="C142:T144"/>
    <mergeCell ref="A148:F148"/>
    <mergeCell ref="H167:Q167"/>
    <mergeCell ref="H171:Q171"/>
    <mergeCell ref="H170:Q170"/>
    <mergeCell ref="H184:Q184"/>
    <mergeCell ref="C272:F278"/>
    <mergeCell ref="C279:F280"/>
    <mergeCell ref="C281:F281"/>
    <mergeCell ref="A212:F212"/>
    <mergeCell ref="A240:F240"/>
    <mergeCell ref="G208:H208"/>
    <mergeCell ref="I208:J208"/>
    <mergeCell ref="K208:L208"/>
    <mergeCell ref="A192:F192"/>
    <mergeCell ref="H192:Q192"/>
    <mergeCell ref="H194:Q194"/>
    <mergeCell ref="K240:Q240"/>
    <mergeCell ref="K242:Q242"/>
    <mergeCell ref="A230:F230"/>
    <mergeCell ref="A223:F223"/>
    <mergeCell ref="C262:F263"/>
    <mergeCell ref="C264:F264"/>
    <mergeCell ref="C265:F266"/>
    <mergeCell ref="C267:F271"/>
    <mergeCell ref="G267:J271"/>
  </mergeCells>
  <phoneticPr fontId="51" type="noConversion"/>
  <pageMargins left="0.25" right="0.25" top="0.75" bottom="0.75" header="0.5" footer="0.5"/>
  <pageSetup scale="16" fitToHeight="3" orientation="portrait" r:id="rId2"/>
  <rowBreaks count="3" manualBreakCount="3">
    <brk id="47" max="17" man="1"/>
    <brk id="180" max="17" man="1"/>
    <brk id="244" max="1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208"/>
  <sheetViews>
    <sheetView showGridLines="0" view="pageBreakPreview" topLeftCell="A110" zoomScale="99" zoomScaleNormal="100" zoomScaleSheetLayoutView="99" workbookViewId="0">
      <selection activeCell="F147" sqref="F147"/>
    </sheetView>
  </sheetViews>
  <sheetFormatPr defaultColWidth="9.1796875" defaultRowHeight="12.5"/>
  <cols>
    <col min="1" max="1" width="37" style="229" customWidth="1"/>
    <col min="2" max="2" width="16" style="229" bestFit="1" customWidth="1"/>
    <col min="3" max="3" width="5.81640625" style="229" customWidth="1"/>
    <col min="4" max="4" width="16" style="229" bestFit="1" customWidth="1"/>
    <col min="5" max="5" width="6.54296875" style="229" customWidth="1"/>
    <col min="6" max="6" width="16" style="229" bestFit="1" customWidth="1"/>
    <col min="7" max="7" width="6" style="229" customWidth="1"/>
    <col min="8" max="8" width="9.7265625" style="229" bestFit="1" customWidth="1"/>
    <col min="9" max="9" width="5.81640625" style="229" customWidth="1"/>
    <col min="10" max="10" width="9.7265625" style="229" bestFit="1" customWidth="1"/>
    <col min="11" max="11" width="5.81640625" style="229" customWidth="1"/>
    <col min="12" max="12" width="10.1796875" style="229" customWidth="1"/>
    <col min="13" max="13" width="5.81640625" style="229" customWidth="1"/>
    <col min="14" max="14" width="15" style="229" bestFit="1" customWidth="1"/>
    <col min="15" max="15" width="5.453125" style="229" customWidth="1"/>
    <col min="16" max="16" width="16" style="229" bestFit="1" customWidth="1"/>
    <col min="17" max="16384" width="9.1796875" style="229"/>
  </cols>
  <sheetData>
    <row r="1" spans="1:17" ht="18">
      <c r="A1" s="1785" t="s">
        <v>1400</v>
      </c>
      <c r="B1" s="1786"/>
      <c r="C1" s="1786"/>
      <c r="D1" s="1786"/>
      <c r="E1" s="1786"/>
      <c r="F1" s="1786"/>
      <c r="G1" s="1786"/>
      <c r="H1" s="1786"/>
      <c r="I1" s="314"/>
      <c r="J1" s="314"/>
      <c r="K1" s="314"/>
      <c r="L1" s="314"/>
      <c r="M1" s="314"/>
    </row>
    <row r="2" spans="1:17" ht="13">
      <c r="N2" s="230"/>
      <c r="O2" s="231"/>
      <c r="P2" s="232"/>
    </row>
    <row r="3" spans="1:17" ht="15.5">
      <c r="A3" s="802" t="s">
        <v>466</v>
      </c>
      <c r="N3" s="230"/>
      <c r="O3" s="231"/>
      <c r="P3" s="232"/>
    </row>
    <row r="4" spans="1:17" ht="13">
      <c r="A4" s="231"/>
      <c r="B4" s="231"/>
      <c r="C4" s="231"/>
      <c r="D4" s="231"/>
      <c r="E4" s="231"/>
      <c r="F4" s="231"/>
      <c r="G4" s="231"/>
      <c r="H4" s="231"/>
      <c r="I4" s="231"/>
      <c r="J4" s="231"/>
      <c r="K4" s="231"/>
      <c r="L4" s="231"/>
      <c r="M4" s="231"/>
      <c r="N4" s="231"/>
      <c r="O4" s="231"/>
      <c r="P4" s="232"/>
    </row>
    <row r="6" spans="1:17" ht="13">
      <c r="A6" s="232"/>
      <c r="B6" s="233" t="s">
        <v>467</v>
      </c>
      <c r="C6" s="233"/>
      <c r="D6" s="234" t="s">
        <v>468</v>
      </c>
      <c r="E6" s="234"/>
      <c r="F6" s="234"/>
      <c r="G6" s="234"/>
      <c r="H6" s="234"/>
      <c r="I6" s="234"/>
      <c r="J6" s="234"/>
      <c r="K6" s="234"/>
      <c r="L6" s="234"/>
      <c r="M6" s="234"/>
      <c r="N6" s="234"/>
      <c r="O6" s="234"/>
      <c r="P6" s="233"/>
    </row>
    <row r="7" spans="1:17" ht="13">
      <c r="A7" s="232"/>
      <c r="B7" s="233" t="s">
        <v>469</v>
      </c>
      <c r="C7" s="233"/>
      <c r="D7" s="234" t="s">
        <v>470</v>
      </c>
      <c r="E7" s="234"/>
      <c r="F7" s="234" t="s">
        <v>140</v>
      </c>
      <c r="G7" s="234"/>
      <c r="H7" s="233" t="s">
        <v>996</v>
      </c>
      <c r="I7" s="803"/>
      <c r="J7" s="233" t="s">
        <v>997</v>
      </c>
      <c r="K7" s="803"/>
      <c r="L7" s="233" t="s">
        <v>998</v>
      </c>
      <c r="M7" s="233"/>
      <c r="N7" s="234" t="s">
        <v>471</v>
      </c>
      <c r="O7" s="234"/>
      <c r="P7" s="235" t="s">
        <v>44</v>
      </c>
    </row>
    <row r="8" spans="1:17">
      <c r="A8" s="232"/>
      <c r="B8" s="236"/>
      <c r="C8" s="236"/>
      <c r="D8" s="237"/>
      <c r="E8" s="237"/>
      <c r="F8" s="237"/>
      <c r="G8" s="237"/>
      <c r="H8" s="237"/>
      <c r="I8" s="237"/>
      <c r="J8" s="237"/>
      <c r="K8" s="237"/>
      <c r="L8" s="237"/>
      <c r="M8" s="237"/>
      <c r="N8" s="237"/>
      <c r="O8" s="237"/>
      <c r="P8" s="238"/>
    </row>
    <row r="9" spans="1:17">
      <c r="A9" s="1586" t="s">
        <v>1653</v>
      </c>
      <c r="B9" s="1586">
        <v>2830125</v>
      </c>
      <c r="C9" s="1586"/>
      <c r="D9" s="1586">
        <v>2575025</v>
      </c>
      <c r="E9" s="1586"/>
      <c r="F9" s="1586">
        <v>4975157</v>
      </c>
      <c r="G9" s="1586"/>
      <c r="H9" s="1586">
        <v>0</v>
      </c>
      <c r="I9" s="1586"/>
      <c r="J9" s="1586">
        <v>0</v>
      </c>
      <c r="K9" s="1586"/>
      <c r="L9" s="1586">
        <v>0</v>
      </c>
      <c r="M9" s="1586"/>
      <c r="N9" s="1586">
        <v>5804</v>
      </c>
      <c r="O9" s="239"/>
      <c r="P9" s="1652">
        <f>SUM(B9:N9)</f>
        <v>10386111</v>
      </c>
      <c r="Q9" s="242"/>
    </row>
    <row r="10" spans="1:17" ht="14">
      <c r="A10" s="1586"/>
      <c r="B10" s="1586"/>
      <c r="C10" s="1586"/>
      <c r="D10" s="1586"/>
      <c r="E10" s="1586"/>
      <c r="F10" s="1586"/>
      <c r="G10" s="1586"/>
      <c r="H10" s="1586"/>
      <c r="I10" s="1586"/>
      <c r="J10" s="1586"/>
      <c r="K10" s="1586"/>
      <c r="L10" s="1586"/>
      <c r="M10" s="1586"/>
      <c r="N10" s="1586"/>
      <c r="O10" s="241"/>
      <c r="P10" s="1652"/>
      <c r="Q10" s="240"/>
    </row>
    <row r="11" spans="1:17" ht="14">
      <c r="A11" s="1586" t="s">
        <v>1654</v>
      </c>
      <c r="B11" s="1586">
        <v>8039327</v>
      </c>
      <c r="C11" s="1586"/>
      <c r="D11" s="1586">
        <v>6619238</v>
      </c>
      <c r="E11" s="1586"/>
      <c r="F11" s="1586">
        <v>14768918</v>
      </c>
      <c r="G11" s="1586"/>
      <c r="H11" s="1586">
        <v>0</v>
      </c>
      <c r="I11" s="1586"/>
      <c r="J11" s="1586">
        <v>0</v>
      </c>
      <c r="K11" s="1586"/>
      <c r="L11" s="1586">
        <v>0</v>
      </c>
      <c r="M11" s="1586"/>
      <c r="N11" s="1586">
        <v>7355521</v>
      </c>
      <c r="O11" s="241"/>
      <c r="P11" s="1652">
        <f t="shared" ref="P11:P31" si="0">SUM(B11:N11)</f>
        <v>36783004</v>
      </c>
      <c r="Q11" s="240"/>
    </row>
    <row r="12" spans="1:17" ht="14">
      <c r="A12" s="1586"/>
      <c r="B12" s="1586"/>
      <c r="C12" s="1586"/>
      <c r="D12" s="1586"/>
      <c r="E12" s="1586"/>
      <c r="F12" s="1586"/>
      <c r="G12" s="1586"/>
      <c r="H12" s="1586"/>
      <c r="I12" s="1586"/>
      <c r="J12" s="1586"/>
      <c r="K12" s="1586"/>
      <c r="L12" s="1586"/>
      <c r="M12" s="1586"/>
      <c r="N12" s="1586"/>
      <c r="O12" s="241"/>
      <c r="P12" s="1652"/>
      <c r="Q12" s="240"/>
    </row>
    <row r="13" spans="1:17" ht="14">
      <c r="A13" s="1586" t="s">
        <v>1655</v>
      </c>
      <c r="B13" s="1586">
        <v>6775655</v>
      </c>
      <c r="C13" s="1586"/>
      <c r="D13" s="1586">
        <v>5806633</v>
      </c>
      <c r="E13" s="1586"/>
      <c r="F13" s="1586">
        <v>10855543</v>
      </c>
      <c r="G13" s="1586"/>
      <c r="H13" s="1586">
        <v>0</v>
      </c>
      <c r="I13" s="1586"/>
      <c r="J13" s="1586">
        <v>0</v>
      </c>
      <c r="K13" s="1586"/>
      <c r="L13" s="1586">
        <v>0</v>
      </c>
      <c r="M13" s="1586"/>
      <c r="N13" s="1586">
        <v>17368</v>
      </c>
      <c r="O13" s="241"/>
      <c r="P13" s="1652">
        <f t="shared" si="0"/>
        <v>23455199</v>
      </c>
      <c r="Q13" s="240"/>
    </row>
    <row r="14" spans="1:17" ht="14">
      <c r="A14" s="1586"/>
      <c r="B14" s="1586"/>
      <c r="C14" s="1586"/>
      <c r="D14" s="1586"/>
      <c r="E14" s="1586"/>
      <c r="F14" s="1586"/>
      <c r="G14" s="1586"/>
      <c r="H14" s="1586"/>
      <c r="I14" s="1586"/>
      <c r="J14" s="1586"/>
      <c r="K14" s="1586"/>
      <c r="L14" s="1586"/>
      <c r="M14" s="1586"/>
      <c r="N14" s="1586"/>
      <c r="O14" s="241"/>
      <c r="P14" s="1652"/>
      <c r="Q14" s="240"/>
    </row>
    <row r="15" spans="1:17" ht="14">
      <c r="A15" s="1586" t="s">
        <v>1656</v>
      </c>
      <c r="B15" s="1586">
        <v>2664941</v>
      </c>
      <c r="C15" s="1586"/>
      <c r="D15" s="1586">
        <v>1872962</v>
      </c>
      <c r="E15" s="1586"/>
      <c r="F15" s="1586">
        <v>4027942</v>
      </c>
      <c r="G15" s="1586"/>
      <c r="H15" s="1586">
        <v>0</v>
      </c>
      <c r="I15" s="1586"/>
      <c r="J15" s="1586">
        <v>0</v>
      </c>
      <c r="K15" s="1586"/>
      <c r="L15" s="1586">
        <v>0</v>
      </c>
      <c r="M15" s="1586"/>
      <c r="N15" s="1586">
        <v>0</v>
      </c>
      <c r="O15" s="241"/>
      <c r="P15" s="1652">
        <f t="shared" si="0"/>
        <v>8565845</v>
      </c>
      <c r="Q15" s="240"/>
    </row>
    <row r="16" spans="1:17" ht="14">
      <c r="A16" s="1586"/>
      <c r="B16" s="1586"/>
      <c r="C16" s="1586"/>
      <c r="D16" s="1586"/>
      <c r="E16" s="1586"/>
      <c r="F16" s="1586"/>
      <c r="G16" s="1586"/>
      <c r="H16" s="1586"/>
      <c r="I16" s="1586"/>
      <c r="J16" s="1586"/>
      <c r="K16" s="1586"/>
      <c r="L16" s="1586"/>
      <c r="M16" s="1586"/>
      <c r="N16" s="1586"/>
      <c r="O16" s="241"/>
      <c r="P16" s="1652"/>
      <c r="Q16" s="240"/>
    </row>
    <row r="17" spans="1:17" ht="14">
      <c r="A17" s="1586" t="s">
        <v>1657</v>
      </c>
      <c r="B17" s="1586">
        <v>1826941</v>
      </c>
      <c r="C17" s="1586"/>
      <c r="D17" s="1586">
        <v>1279881</v>
      </c>
      <c r="E17" s="1586"/>
      <c r="F17" s="1586">
        <v>2396322</v>
      </c>
      <c r="G17" s="1586"/>
      <c r="H17" s="1586">
        <v>0</v>
      </c>
      <c r="I17" s="1586"/>
      <c r="J17" s="1586">
        <v>0</v>
      </c>
      <c r="K17" s="1586"/>
      <c r="L17" s="1586">
        <v>0</v>
      </c>
      <c r="M17" s="1586"/>
      <c r="N17" s="1586">
        <v>300759</v>
      </c>
      <c r="O17" s="241"/>
      <c r="P17" s="1652">
        <f t="shared" si="0"/>
        <v>5803903</v>
      </c>
      <c r="Q17" s="240"/>
    </row>
    <row r="18" spans="1:17" ht="14">
      <c r="A18" s="1586"/>
      <c r="B18" s="1586"/>
      <c r="C18" s="1586"/>
      <c r="D18" s="1586"/>
      <c r="E18" s="1586"/>
      <c r="F18" s="1586"/>
      <c r="G18" s="1586"/>
      <c r="H18" s="1586"/>
      <c r="I18" s="1586"/>
      <c r="J18" s="1586"/>
      <c r="K18" s="1586"/>
      <c r="L18" s="1586"/>
      <c r="M18" s="1586"/>
      <c r="N18" s="1586"/>
      <c r="O18" s="241"/>
      <c r="P18" s="1652"/>
      <c r="Q18" s="240"/>
    </row>
    <row r="19" spans="1:17" ht="14">
      <c r="A19" s="1586" t="s">
        <v>1658</v>
      </c>
      <c r="B19" s="1586">
        <v>35816988</v>
      </c>
      <c r="C19" s="1586"/>
      <c r="D19" s="1586">
        <v>34425141</v>
      </c>
      <c r="E19" s="1586"/>
      <c r="F19" s="1586">
        <v>26855148</v>
      </c>
      <c r="G19" s="1586"/>
      <c r="H19" s="1586">
        <v>0</v>
      </c>
      <c r="I19" s="1586"/>
      <c r="J19" s="1586">
        <v>0</v>
      </c>
      <c r="K19" s="1586"/>
      <c r="L19" s="1586">
        <v>0</v>
      </c>
      <c r="M19" s="1586"/>
      <c r="N19" s="1586">
        <v>0</v>
      </c>
      <c r="O19" s="241"/>
      <c r="P19" s="1652">
        <f t="shared" si="0"/>
        <v>97097277</v>
      </c>
      <c r="Q19" s="240"/>
    </row>
    <row r="20" spans="1:17" ht="14">
      <c r="A20" s="1586"/>
      <c r="B20" s="1586"/>
      <c r="C20" s="1586"/>
      <c r="D20" s="1586"/>
      <c r="E20" s="1586"/>
      <c r="F20" s="1586"/>
      <c r="G20" s="1586"/>
      <c r="H20" s="1586"/>
      <c r="I20" s="1586"/>
      <c r="J20" s="1586"/>
      <c r="K20" s="1586"/>
      <c r="L20" s="1586"/>
      <c r="M20" s="1586"/>
      <c r="N20" s="1586"/>
      <c r="O20" s="241"/>
      <c r="P20" s="1652"/>
      <c r="Q20" s="240"/>
    </row>
    <row r="21" spans="1:17" ht="14">
      <c r="A21" s="1586" t="s">
        <v>1659</v>
      </c>
      <c r="B21" s="1586">
        <v>11709010</v>
      </c>
      <c r="C21" s="1586"/>
      <c r="D21" s="1586">
        <v>11767657</v>
      </c>
      <c r="E21" s="1586"/>
      <c r="F21" s="1586">
        <v>17990102</v>
      </c>
      <c r="G21" s="1586"/>
      <c r="H21" s="1586">
        <v>0</v>
      </c>
      <c r="I21" s="1586"/>
      <c r="J21" s="1586">
        <v>0</v>
      </c>
      <c r="K21" s="1586"/>
      <c r="L21" s="1586">
        <v>0</v>
      </c>
      <c r="M21" s="1586"/>
      <c r="N21" s="1586">
        <v>3915</v>
      </c>
      <c r="O21" s="241"/>
      <c r="P21" s="1652">
        <f t="shared" si="0"/>
        <v>41470684</v>
      </c>
      <c r="Q21" s="240"/>
    </row>
    <row r="22" spans="1:17" ht="14">
      <c r="A22" s="1586"/>
      <c r="B22" s="1586"/>
      <c r="C22" s="1586"/>
      <c r="D22" s="1586"/>
      <c r="E22" s="1586"/>
      <c r="F22" s="1586"/>
      <c r="G22" s="1586"/>
      <c r="H22" s="1586"/>
      <c r="I22" s="1586"/>
      <c r="J22" s="1586"/>
      <c r="K22" s="1586"/>
      <c r="L22" s="1586"/>
      <c r="M22" s="1586"/>
      <c r="N22" s="1586"/>
      <c r="O22" s="241"/>
      <c r="P22" s="1652"/>
      <c r="Q22" s="240"/>
    </row>
    <row r="23" spans="1:17" ht="14">
      <c r="A23" s="1586" t="s">
        <v>1660</v>
      </c>
      <c r="B23" s="1586">
        <v>3167612</v>
      </c>
      <c r="C23" s="1586"/>
      <c r="D23" s="1586">
        <v>3045258</v>
      </c>
      <c r="E23" s="1586"/>
      <c r="F23" s="1586">
        <v>3697560</v>
      </c>
      <c r="G23" s="1586"/>
      <c r="H23" s="1586">
        <v>0</v>
      </c>
      <c r="I23" s="1586"/>
      <c r="J23" s="1586">
        <v>0</v>
      </c>
      <c r="K23" s="1586"/>
      <c r="L23" s="1586">
        <v>0</v>
      </c>
      <c r="M23" s="1586"/>
      <c r="N23" s="1586">
        <v>820</v>
      </c>
      <c r="O23" s="241"/>
      <c r="P23" s="1652">
        <f t="shared" si="0"/>
        <v>9911250</v>
      </c>
      <c r="Q23" s="240"/>
    </row>
    <row r="24" spans="1:17">
      <c r="A24" s="1586"/>
      <c r="B24" s="1586"/>
      <c r="C24" s="1586"/>
      <c r="D24" s="1586"/>
      <c r="E24" s="1586"/>
      <c r="F24" s="1586"/>
      <c r="G24" s="1586"/>
      <c r="H24" s="1586"/>
      <c r="I24" s="1586"/>
      <c r="J24" s="1586"/>
      <c r="K24" s="1586"/>
      <c r="L24" s="1586"/>
      <c r="M24" s="1586"/>
      <c r="N24" s="1586"/>
      <c r="O24" s="241"/>
      <c r="P24" s="1652"/>
    </row>
    <row r="25" spans="1:17">
      <c r="A25" s="1586" t="s">
        <v>1661</v>
      </c>
      <c r="B25" s="1586">
        <v>1721966</v>
      </c>
      <c r="C25" s="1586"/>
      <c r="D25" s="1586">
        <v>1510728</v>
      </c>
      <c r="E25" s="1586"/>
      <c r="F25" s="1586">
        <v>2744840</v>
      </c>
      <c r="G25" s="1586"/>
      <c r="H25" s="1586">
        <v>0</v>
      </c>
      <c r="I25" s="1586"/>
      <c r="J25" s="1586">
        <v>0</v>
      </c>
      <c r="K25" s="1586"/>
      <c r="L25" s="1586">
        <v>0</v>
      </c>
      <c r="M25" s="1586"/>
      <c r="N25" s="1586">
        <v>2739</v>
      </c>
      <c r="O25" s="241"/>
      <c r="P25" s="1652">
        <f t="shared" si="0"/>
        <v>5980273</v>
      </c>
    </row>
    <row r="26" spans="1:17">
      <c r="A26" s="1586"/>
      <c r="B26" s="1586"/>
      <c r="C26" s="1586"/>
      <c r="D26" s="1586"/>
      <c r="E26" s="1586"/>
      <c r="F26" s="1586"/>
      <c r="G26" s="1586"/>
      <c r="H26" s="1586"/>
      <c r="I26" s="1586"/>
      <c r="J26" s="1586"/>
      <c r="K26" s="1586"/>
      <c r="L26" s="1586"/>
      <c r="M26" s="1586"/>
      <c r="N26" s="1586"/>
      <c r="O26" s="241"/>
      <c r="P26" s="1652"/>
    </row>
    <row r="27" spans="1:17">
      <c r="A27" s="1586" t="s">
        <v>1662</v>
      </c>
      <c r="B27" s="1586">
        <v>8989315</v>
      </c>
      <c r="C27" s="1586"/>
      <c r="D27" s="1586">
        <v>7299720</v>
      </c>
      <c r="E27" s="1586"/>
      <c r="F27" s="1586">
        <v>9592915</v>
      </c>
      <c r="G27" s="1586"/>
      <c r="H27" s="1586">
        <v>0</v>
      </c>
      <c r="I27" s="1586"/>
      <c r="J27" s="1586">
        <v>0</v>
      </c>
      <c r="K27" s="1586"/>
      <c r="L27" s="1586">
        <v>0</v>
      </c>
      <c r="M27" s="1586"/>
      <c r="N27" s="1586">
        <v>28822</v>
      </c>
      <c r="O27" s="241"/>
      <c r="P27" s="1652">
        <f t="shared" si="0"/>
        <v>25910772</v>
      </c>
    </row>
    <row r="28" spans="1:17">
      <c r="A28" s="1586"/>
      <c r="B28" s="1586"/>
      <c r="C28" s="1586"/>
      <c r="D28" s="1586"/>
      <c r="E28" s="1586"/>
      <c r="F28" s="1586"/>
      <c r="G28" s="1586"/>
      <c r="H28" s="1586"/>
      <c r="I28" s="1586"/>
      <c r="J28" s="1586"/>
      <c r="K28" s="1586"/>
      <c r="L28" s="1586"/>
      <c r="M28" s="1586"/>
      <c r="N28" s="1586"/>
      <c r="O28" s="241"/>
      <c r="P28" s="1652"/>
    </row>
    <row r="29" spans="1:17">
      <c r="A29" s="1586" t="s">
        <v>1663</v>
      </c>
      <c r="B29" s="1586">
        <v>36613040</v>
      </c>
      <c r="C29" s="1586"/>
      <c r="D29" s="1586">
        <v>28435636</v>
      </c>
      <c r="E29" s="1586"/>
      <c r="F29" s="1586">
        <v>47085755</v>
      </c>
      <c r="G29" s="1586"/>
      <c r="H29" s="1586">
        <v>141938</v>
      </c>
      <c r="I29" s="1586"/>
      <c r="J29" s="1586">
        <v>184747</v>
      </c>
      <c r="K29" s="1586"/>
      <c r="L29" s="1586">
        <v>75881</v>
      </c>
      <c r="M29" s="1586"/>
      <c r="N29" s="1586">
        <v>162</v>
      </c>
      <c r="O29" s="241"/>
      <c r="P29" s="1652">
        <f t="shared" si="0"/>
        <v>112537159</v>
      </c>
    </row>
    <row r="30" spans="1:17">
      <c r="A30" s="1586"/>
      <c r="B30" s="1586"/>
      <c r="C30" s="1586"/>
      <c r="D30" s="1586"/>
      <c r="E30" s="1586"/>
      <c r="F30" s="1586"/>
      <c r="G30" s="1586"/>
      <c r="H30" s="1586"/>
      <c r="I30" s="1586"/>
      <c r="J30" s="1586"/>
      <c r="K30" s="1586"/>
      <c r="L30" s="1586"/>
      <c r="M30" s="1586"/>
      <c r="N30" s="1586"/>
      <c r="O30" s="241"/>
      <c r="P30" s="1652"/>
    </row>
    <row r="31" spans="1:17">
      <c r="A31" s="1586" t="s">
        <v>1664</v>
      </c>
      <c r="B31" s="1586">
        <v>657950</v>
      </c>
      <c r="C31" s="1586"/>
      <c r="D31" s="1586">
        <v>543578</v>
      </c>
      <c r="E31" s="1586"/>
      <c r="F31" s="1586">
        <v>1240318</v>
      </c>
      <c r="G31" s="1586"/>
      <c r="H31" s="1586">
        <v>0</v>
      </c>
      <c r="I31" s="1586"/>
      <c r="J31" s="1586">
        <v>0</v>
      </c>
      <c r="K31" s="1586"/>
      <c r="L31" s="1586">
        <v>0</v>
      </c>
      <c r="M31" s="1586"/>
      <c r="N31" s="1586">
        <v>142</v>
      </c>
      <c r="O31" s="241"/>
      <c r="P31" s="1652">
        <f t="shared" si="0"/>
        <v>2441988</v>
      </c>
    </row>
    <row r="32" spans="1:17">
      <c r="B32" s="244"/>
      <c r="C32" s="244"/>
      <c r="D32" s="244"/>
      <c r="E32" s="244"/>
      <c r="F32" s="244"/>
      <c r="G32" s="244"/>
      <c r="H32" s="244"/>
      <c r="I32" s="244"/>
      <c r="J32" s="244"/>
      <c r="K32" s="244"/>
      <c r="L32" s="244"/>
      <c r="M32" s="244"/>
      <c r="N32" s="245"/>
      <c r="O32" s="245"/>
      <c r="P32" s="244"/>
    </row>
    <row r="33" spans="1:16" ht="13.5" thickBot="1">
      <c r="A33" s="364" t="s">
        <v>44</v>
      </c>
      <c r="B33" s="650">
        <f>SUM(B9:B31)</f>
        <v>120812870</v>
      </c>
      <c r="C33" s="650"/>
      <c r="D33" s="650">
        <f>SUM(D9:D31)</f>
        <v>105181457</v>
      </c>
      <c r="E33" s="650"/>
      <c r="F33" s="650">
        <f>SUM(F9:F31)</f>
        <v>146230520</v>
      </c>
      <c r="G33" s="650"/>
      <c r="H33" s="650">
        <f>SUM(H9:H31)</f>
        <v>141938</v>
      </c>
      <c r="I33" s="650"/>
      <c r="J33" s="650">
        <f>SUM(J9:J31)</f>
        <v>184747</v>
      </c>
      <c r="K33" s="650"/>
      <c r="L33" s="650">
        <f>SUM(L9:L31)</f>
        <v>75881</v>
      </c>
      <c r="M33" s="650"/>
      <c r="N33" s="650">
        <f>SUM(N9:N31)</f>
        <v>7716052</v>
      </c>
      <c r="O33" s="650"/>
      <c r="P33" s="650">
        <f>SUM(P9:P31)</f>
        <v>380343465</v>
      </c>
    </row>
    <row r="34" spans="1:16" ht="13" thickTop="1">
      <c r="B34" s="244"/>
      <c r="C34" s="244"/>
      <c r="D34" s="244"/>
      <c r="E34" s="244"/>
      <c r="F34" s="244"/>
      <c r="G34" s="244"/>
      <c r="H34" s="244"/>
      <c r="I34" s="244"/>
      <c r="J34" s="244"/>
      <c r="K34" s="244"/>
      <c r="L34" s="244"/>
      <c r="M34" s="244"/>
      <c r="N34" s="245"/>
      <c r="O34" s="245"/>
      <c r="P34" s="244"/>
    </row>
    <row r="35" spans="1:16" ht="13">
      <c r="B35" s="1628"/>
      <c r="C35" s="244"/>
      <c r="D35" s="244"/>
      <c r="E35" s="244"/>
      <c r="F35" s="244"/>
      <c r="G35" s="244"/>
      <c r="H35" s="244"/>
      <c r="I35" s="244"/>
      <c r="J35" s="244"/>
      <c r="K35" s="244"/>
      <c r="L35" s="244"/>
      <c r="M35" s="244"/>
      <c r="N35" s="245"/>
      <c r="O35" s="245"/>
      <c r="P35" s="244"/>
    </row>
    <row r="36" spans="1:16">
      <c r="B36" s="244"/>
      <c r="C36" s="244"/>
      <c r="D36" s="244"/>
      <c r="E36" s="244"/>
      <c r="F36" s="244"/>
      <c r="G36" s="244"/>
      <c r="H36" s="244"/>
      <c r="I36" s="244"/>
      <c r="J36" s="244"/>
      <c r="K36" s="244"/>
      <c r="L36" s="244"/>
      <c r="M36" s="244"/>
      <c r="N36" s="245"/>
      <c r="O36" s="245"/>
      <c r="P36" s="244"/>
    </row>
    <row r="37" spans="1:16">
      <c r="B37" s="244"/>
      <c r="C37" s="244"/>
      <c r="D37" s="244"/>
      <c r="E37" s="244"/>
      <c r="F37" s="244"/>
      <c r="G37" s="244"/>
      <c r="H37" s="244"/>
      <c r="I37" s="244"/>
      <c r="J37" s="244"/>
      <c r="K37" s="244"/>
      <c r="L37" s="244"/>
      <c r="M37" s="244"/>
      <c r="N37" s="245"/>
      <c r="O37" s="245"/>
      <c r="P37" s="244"/>
    </row>
    <row r="38" spans="1:16">
      <c r="B38" s="244"/>
      <c r="C38" s="244"/>
      <c r="D38" s="244"/>
      <c r="E38" s="244"/>
      <c r="F38" s="244"/>
      <c r="G38" s="244"/>
      <c r="H38" s="244"/>
      <c r="I38" s="244"/>
      <c r="J38" s="244"/>
      <c r="K38" s="244"/>
      <c r="L38" s="244"/>
      <c r="M38" s="244"/>
      <c r="N38" s="245"/>
      <c r="O38" s="245"/>
      <c r="P38" s="244"/>
    </row>
    <row r="39" spans="1:16">
      <c r="B39" s="244"/>
      <c r="C39" s="244"/>
      <c r="D39" s="244"/>
      <c r="E39" s="244"/>
      <c r="F39" s="244"/>
      <c r="G39" s="244"/>
      <c r="H39" s="244"/>
      <c r="I39" s="244"/>
      <c r="J39" s="244"/>
      <c r="K39" s="244"/>
      <c r="L39" s="244"/>
      <c r="M39" s="244"/>
      <c r="N39" s="245"/>
      <c r="O39" s="245"/>
      <c r="P39" s="244"/>
    </row>
    <row r="40" spans="1:16">
      <c r="B40" s="244"/>
      <c r="C40" s="244"/>
      <c r="D40" s="244"/>
      <c r="E40" s="244"/>
      <c r="F40" s="244"/>
      <c r="G40" s="244"/>
      <c r="H40" s="244"/>
      <c r="I40" s="244"/>
      <c r="J40" s="244"/>
      <c r="K40" s="244"/>
      <c r="L40" s="244"/>
      <c r="M40" s="244"/>
      <c r="N40" s="245"/>
      <c r="O40" s="245"/>
      <c r="P40" s="244"/>
    </row>
    <row r="41" spans="1:16">
      <c r="B41" s="244"/>
      <c r="C41" s="244"/>
      <c r="D41" s="244"/>
      <c r="E41" s="244"/>
      <c r="F41" s="244"/>
      <c r="G41" s="244"/>
      <c r="H41" s="244"/>
      <c r="I41" s="244"/>
      <c r="J41" s="244"/>
      <c r="K41" s="244"/>
      <c r="L41" s="244"/>
      <c r="M41" s="244"/>
      <c r="N41" s="245"/>
      <c r="O41" s="245"/>
      <c r="P41" s="244"/>
    </row>
    <row r="42" spans="1:16">
      <c r="B42" s="244"/>
      <c r="C42" s="244"/>
      <c r="D42" s="244"/>
      <c r="E42" s="244"/>
      <c r="F42" s="244"/>
      <c r="G42" s="244"/>
      <c r="H42" s="244"/>
      <c r="I42" s="244"/>
      <c r="J42" s="244"/>
      <c r="K42" s="244"/>
      <c r="L42" s="244"/>
      <c r="M42" s="244"/>
      <c r="N42" s="245"/>
      <c r="O42" s="245"/>
      <c r="P42" s="244"/>
    </row>
    <row r="43" spans="1:16">
      <c r="B43" s="244"/>
      <c r="C43" s="244"/>
      <c r="D43" s="244"/>
      <c r="E43" s="244"/>
      <c r="F43" s="244"/>
      <c r="G43" s="244"/>
      <c r="H43" s="244"/>
      <c r="I43" s="244"/>
      <c r="J43" s="244"/>
      <c r="K43" s="244"/>
      <c r="L43" s="244"/>
      <c r="M43" s="244"/>
      <c r="N43" s="245"/>
      <c r="O43" s="245"/>
      <c r="P43" s="244"/>
    </row>
    <row r="44" spans="1:16">
      <c r="B44" s="244"/>
      <c r="C44" s="244"/>
      <c r="D44" s="244"/>
      <c r="E44" s="244"/>
      <c r="F44" s="244"/>
      <c r="G44" s="244"/>
      <c r="H44" s="244"/>
      <c r="I44" s="244"/>
      <c r="J44" s="244"/>
      <c r="K44" s="244"/>
      <c r="L44" s="244"/>
      <c r="M44" s="244"/>
      <c r="N44" s="245"/>
      <c r="O44" s="245"/>
      <c r="P44" s="244"/>
    </row>
    <row r="45" spans="1:16">
      <c r="B45" s="244"/>
      <c r="C45" s="244"/>
      <c r="D45" s="244"/>
      <c r="E45" s="244"/>
      <c r="F45" s="244"/>
      <c r="G45" s="244"/>
      <c r="H45" s="244"/>
      <c r="I45" s="244"/>
      <c r="J45" s="244"/>
      <c r="K45" s="244"/>
      <c r="L45" s="244"/>
      <c r="M45" s="244"/>
      <c r="N45" s="245"/>
      <c r="O45" s="245"/>
      <c r="P45" s="244"/>
    </row>
    <row r="46" spans="1:16">
      <c r="B46" s="244"/>
      <c r="C46" s="244"/>
      <c r="D46" s="244"/>
      <c r="E46" s="244"/>
      <c r="F46" s="244"/>
      <c r="G46" s="244"/>
      <c r="H46" s="244"/>
      <c r="I46" s="244"/>
      <c r="J46" s="244"/>
      <c r="K46" s="244"/>
      <c r="L46" s="244"/>
      <c r="M46" s="244"/>
      <c r="N46" s="245"/>
      <c r="O46" s="245"/>
      <c r="P46" s="244"/>
    </row>
    <row r="47" spans="1:16">
      <c r="B47" s="244"/>
      <c r="C47" s="244"/>
      <c r="D47" s="244"/>
      <c r="E47" s="244"/>
      <c r="F47" s="244"/>
      <c r="G47" s="244"/>
      <c r="H47" s="244"/>
      <c r="I47" s="244"/>
      <c r="J47" s="244"/>
      <c r="K47" s="244"/>
      <c r="L47" s="244"/>
      <c r="M47" s="244"/>
      <c r="N47" s="245"/>
      <c r="O47" s="245"/>
      <c r="P47" s="244"/>
    </row>
    <row r="48" spans="1:16">
      <c r="B48" s="244"/>
      <c r="C48" s="244"/>
      <c r="D48" s="244"/>
      <c r="E48" s="244"/>
      <c r="F48" s="244"/>
      <c r="G48" s="244"/>
      <c r="H48" s="244"/>
      <c r="I48" s="244"/>
      <c r="J48" s="244"/>
      <c r="K48" s="244"/>
      <c r="L48" s="244"/>
      <c r="M48" s="244"/>
      <c r="N48" s="245"/>
      <c r="O48" s="245"/>
      <c r="P48" s="244"/>
    </row>
    <row r="49" spans="2:16">
      <c r="B49" s="244"/>
      <c r="C49" s="244"/>
      <c r="D49" s="244"/>
      <c r="E49" s="244"/>
      <c r="F49" s="244"/>
      <c r="G49" s="244"/>
      <c r="H49" s="244"/>
      <c r="I49" s="244"/>
      <c r="J49" s="244"/>
      <c r="K49" s="244"/>
      <c r="L49" s="244"/>
      <c r="M49" s="244"/>
      <c r="N49" s="245"/>
      <c r="O49" s="245"/>
      <c r="P49" s="244"/>
    </row>
    <row r="50" spans="2:16">
      <c r="B50" s="244"/>
      <c r="C50" s="244"/>
      <c r="D50" s="244"/>
      <c r="E50" s="244"/>
      <c r="F50" s="244"/>
      <c r="G50" s="244"/>
      <c r="H50" s="244"/>
      <c r="I50" s="244"/>
      <c r="J50" s="244"/>
      <c r="K50" s="244"/>
      <c r="L50" s="244"/>
      <c r="M50" s="244"/>
      <c r="N50" s="245"/>
      <c r="O50" s="245"/>
      <c r="P50" s="244"/>
    </row>
    <row r="51" spans="2:16">
      <c r="B51" s="244"/>
      <c r="C51" s="244"/>
      <c r="D51" s="244"/>
      <c r="E51" s="244"/>
      <c r="F51" s="244"/>
      <c r="G51" s="244"/>
      <c r="H51" s="244"/>
      <c r="I51" s="244"/>
      <c r="J51" s="244"/>
      <c r="K51" s="244"/>
      <c r="L51" s="244"/>
      <c r="M51" s="244"/>
      <c r="N51" s="245"/>
      <c r="O51" s="245"/>
      <c r="P51" s="244"/>
    </row>
    <row r="52" spans="2:16">
      <c r="B52" s="244"/>
      <c r="C52" s="244"/>
      <c r="D52" s="244"/>
      <c r="E52" s="244"/>
      <c r="F52" s="244"/>
      <c r="G52" s="244"/>
      <c r="H52" s="244"/>
      <c r="I52" s="244"/>
      <c r="J52" s="244"/>
      <c r="K52" s="244"/>
      <c r="L52" s="244"/>
      <c r="M52" s="244"/>
      <c r="N52" s="245"/>
      <c r="O52" s="245"/>
      <c r="P52" s="244"/>
    </row>
    <row r="53" spans="2:16">
      <c r="B53" s="244"/>
      <c r="C53" s="244"/>
      <c r="D53" s="244"/>
      <c r="E53" s="244"/>
      <c r="F53" s="244"/>
      <c r="G53" s="244"/>
      <c r="H53" s="244"/>
      <c r="I53" s="244"/>
      <c r="J53" s="244"/>
      <c r="K53" s="244"/>
      <c r="L53" s="244"/>
      <c r="M53" s="244"/>
      <c r="N53" s="245"/>
      <c r="O53" s="245"/>
      <c r="P53" s="244"/>
    </row>
    <row r="54" spans="2:16">
      <c r="B54" s="244"/>
      <c r="C54" s="244"/>
      <c r="D54" s="244"/>
      <c r="E54" s="244"/>
      <c r="F54" s="244"/>
      <c r="G54" s="244"/>
      <c r="H54" s="244"/>
      <c r="I54" s="244"/>
      <c r="J54" s="244"/>
      <c r="K54" s="244"/>
      <c r="L54" s="244"/>
      <c r="M54" s="244"/>
      <c r="N54" s="245"/>
      <c r="O54" s="245"/>
      <c r="P54" s="244"/>
    </row>
    <row r="55" spans="2:16">
      <c r="B55" s="244"/>
      <c r="C55" s="244"/>
      <c r="D55" s="244"/>
      <c r="E55" s="244"/>
      <c r="F55" s="244"/>
      <c r="G55" s="244"/>
      <c r="H55" s="244"/>
      <c r="I55" s="244"/>
      <c r="J55" s="244"/>
      <c r="K55" s="244"/>
      <c r="L55" s="244"/>
      <c r="M55" s="244"/>
      <c r="N55" s="245"/>
      <c r="O55" s="245"/>
      <c r="P55" s="244"/>
    </row>
    <row r="56" spans="2:16">
      <c r="B56" s="244"/>
      <c r="C56" s="244"/>
      <c r="D56" s="244"/>
      <c r="E56" s="244"/>
      <c r="F56" s="244"/>
      <c r="G56" s="244"/>
      <c r="H56" s="244"/>
      <c r="I56" s="244"/>
      <c r="J56" s="244"/>
      <c r="K56" s="244"/>
      <c r="L56" s="244"/>
      <c r="M56" s="244"/>
      <c r="N56" s="245"/>
      <c r="O56" s="245"/>
      <c r="P56" s="244"/>
    </row>
    <row r="57" spans="2:16">
      <c r="B57" s="244"/>
      <c r="C57" s="244"/>
      <c r="D57" s="244"/>
      <c r="E57" s="244"/>
      <c r="F57" s="244"/>
      <c r="G57" s="244"/>
      <c r="H57" s="244"/>
      <c r="I57" s="244"/>
      <c r="J57" s="244"/>
      <c r="K57" s="244"/>
      <c r="L57" s="244"/>
      <c r="M57" s="244"/>
      <c r="N57" s="245"/>
      <c r="O57" s="245"/>
      <c r="P57" s="244"/>
    </row>
    <row r="58" spans="2:16">
      <c r="B58" s="244"/>
      <c r="C58" s="244"/>
      <c r="D58" s="244"/>
      <c r="E58" s="244"/>
      <c r="F58" s="244"/>
      <c r="G58" s="244"/>
      <c r="H58" s="244"/>
      <c r="I58" s="244"/>
      <c r="J58" s="244"/>
      <c r="K58" s="244"/>
      <c r="L58" s="244"/>
      <c r="M58" s="244"/>
      <c r="N58" s="245"/>
      <c r="O58" s="245"/>
      <c r="P58" s="244"/>
    </row>
    <row r="59" spans="2:16">
      <c r="B59" s="244"/>
      <c r="C59" s="244"/>
      <c r="D59" s="244"/>
      <c r="E59" s="244"/>
      <c r="F59" s="244"/>
      <c r="G59" s="244"/>
      <c r="H59" s="244"/>
      <c r="I59" s="244"/>
      <c r="J59" s="244"/>
      <c r="K59" s="244"/>
      <c r="L59" s="244"/>
      <c r="M59" s="244"/>
      <c r="N59" s="245"/>
      <c r="O59" s="245"/>
      <c r="P59" s="244"/>
    </row>
    <row r="60" spans="2:16">
      <c r="B60" s="244"/>
      <c r="C60" s="244"/>
      <c r="D60" s="244"/>
      <c r="E60" s="244"/>
      <c r="F60" s="244"/>
      <c r="G60" s="244"/>
      <c r="H60" s="244"/>
      <c r="I60" s="244"/>
      <c r="J60" s="244"/>
      <c r="K60" s="244"/>
      <c r="L60" s="244"/>
      <c r="M60" s="244"/>
      <c r="N60" s="245"/>
      <c r="O60" s="245"/>
      <c r="P60" s="244"/>
    </row>
    <row r="61" spans="2:16">
      <c r="B61" s="244"/>
      <c r="C61" s="244"/>
      <c r="D61" s="244"/>
      <c r="E61" s="244"/>
      <c r="F61" s="244"/>
      <c r="G61" s="244"/>
      <c r="H61" s="244"/>
      <c r="I61" s="244"/>
      <c r="J61" s="244"/>
      <c r="K61" s="244"/>
      <c r="L61" s="244"/>
      <c r="M61" s="244"/>
      <c r="N61" s="245"/>
      <c r="O61" s="245"/>
      <c r="P61" s="244"/>
    </row>
    <row r="62" spans="2:16">
      <c r="B62" s="244"/>
      <c r="C62" s="244"/>
      <c r="D62" s="244"/>
      <c r="E62" s="244"/>
      <c r="F62" s="244"/>
      <c r="G62" s="244"/>
      <c r="H62" s="244"/>
      <c r="I62" s="244"/>
      <c r="J62" s="244"/>
      <c r="K62" s="244"/>
      <c r="L62" s="244"/>
      <c r="M62" s="244"/>
      <c r="N62" s="245"/>
      <c r="O62" s="245"/>
      <c r="P62" s="244"/>
    </row>
    <row r="63" spans="2:16">
      <c r="B63" s="244"/>
      <c r="C63" s="244"/>
      <c r="D63" s="244"/>
      <c r="E63" s="244"/>
      <c r="F63" s="244"/>
      <c r="G63" s="244"/>
      <c r="H63" s="244"/>
      <c r="I63" s="244"/>
      <c r="J63" s="244"/>
      <c r="K63" s="244"/>
      <c r="L63" s="244"/>
      <c r="M63" s="244"/>
      <c r="N63" s="245"/>
      <c r="O63" s="245"/>
      <c r="P63" s="244"/>
    </row>
    <row r="64" spans="2:16">
      <c r="B64" s="244"/>
      <c r="C64" s="244"/>
      <c r="D64" s="244"/>
      <c r="E64" s="244"/>
      <c r="F64" s="244"/>
      <c r="G64" s="244"/>
      <c r="H64" s="244"/>
      <c r="I64" s="244"/>
      <c r="J64" s="244"/>
      <c r="K64" s="244"/>
      <c r="L64" s="244"/>
      <c r="M64" s="244"/>
      <c r="N64" s="245"/>
      <c r="O64" s="245"/>
      <c r="P64" s="244"/>
    </row>
    <row r="65" spans="2:16">
      <c r="B65" s="244"/>
      <c r="C65" s="244"/>
      <c r="D65" s="244"/>
      <c r="E65" s="244"/>
      <c r="F65" s="244"/>
      <c r="G65" s="244"/>
      <c r="H65" s="244"/>
      <c r="I65" s="244"/>
      <c r="J65" s="244"/>
      <c r="K65" s="244"/>
      <c r="L65" s="244"/>
      <c r="M65" s="244"/>
      <c r="N65" s="245"/>
      <c r="O65" s="245"/>
      <c r="P65" s="244"/>
    </row>
    <row r="66" spans="2:16">
      <c r="B66" s="244"/>
      <c r="C66" s="244"/>
      <c r="D66" s="244"/>
      <c r="E66" s="244"/>
      <c r="F66" s="244"/>
      <c r="G66" s="244"/>
      <c r="H66" s="244"/>
      <c r="I66" s="244"/>
      <c r="J66" s="244"/>
      <c r="K66" s="244"/>
      <c r="L66" s="244"/>
      <c r="M66" s="244"/>
      <c r="N66" s="245"/>
      <c r="O66" s="245"/>
      <c r="P66" s="244"/>
    </row>
    <row r="67" spans="2:16">
      <c r="B67" s="244"/>
      <c r="C67" s="244"/>
      <c r="D67" s="244"/>
      <c r="E67" s="244"/>
      <c r="F67" s="244"/>
      <c r="G67" s="244"/>
      <c r="H67" s="244"/>
      <c r="I67" s="244"/>
      <c r="J67" s="244"/>
      <c r="K67" s="244"/>
      <c r="L67" s="244"/>
      <c r="M67" s="244"/>
      <c r="N67" s="245"/>
      <c r="O67" s="245"/>
      <c r="P67" s="244"/>
    </row>
    <row r="68" spans="2:16">
      <c r="B68" s="244"/>
      <c r="C68" s="244"/>
      <c r="D68" s="244"/>
      <c r="E68" s="244"/>
      <c r="F68" s="244"/>
      <c r="G68" s="244"/>
      <c r="H68" s="244"/>
      <c r="I68" s="244"/>
      <c r="J68" s="244"/>
      <c r="K68" s="244"/>
      <c r="L68" s="244"/>
      <c r="M68" s="244"/>
      <c r="N68" s="245"/>
      <c r="O68" s="245"/>
      <c r="P68" s="244"/>
    </row>
    <row r="69" spans="2:16">
      <c r="B69" s="244"/>
      <c r="C69" s="244"/>
      <c r="D69" s="244"/>
      <c r="E69" s="244"/>
      <c r="F69" s="244"/>
      <c r="G69" s="244"/>
      <c r="H69" s="244"/>
      <c r="I69" s="244"/>
      <c r="J69" s="244"/>
      <c r="K69" s="244"/>
      <c r="L69" s="244"/>
      <c r="M69" s="244"/>
      <c r="N69" s="245"/>
      <c r="O69" s="245"/>
      <c r="P69" s="244"/>
    </row>
    <row r="70" spans="2:16">
      <c r="B70" s="244"/>
      <c r="C70" s="244"/>
      <c r="D70" s="244"/>
      <c r="E70" s="244"/>
      <c r="F70" s="244"/>
      <c r="G70" s="244"/>
      <c r="H70" s="244"/>
      <c r="I70" s="244"/>
      <c r="J70" s="244"/>
      <c r="K70" s="244"/>
      <c r="L70" s="244"/>
      <c r="M70" s="244"/>
      <c r="N70" s="245"/>
      <c r="O70" s="245"/>
      <c r="P70" s="244"/>
    </row>
    <row r="71" spans="2:16">
      <c r="B71" s="244"/>
      <c r="C71" s="244"/>
      <c r="D71" s="244"/>
      <c r="E71" s="244"/>
      <c r="F71" s="244"/>
      <c r="G71" s="244"/>
      <c r="H71" s="244"/>
      <c r="I71" s="244"/>
      <c r="J71" s="244"/>
      <c r="K71" s="244"/>
      <c r="L71" s="244"/>
      <c r="M71" s="244"/>
      <c r="N71" s="245"/>
      <c r="O71" s="245"/>
      <c r="P71" s="244"/>
    </row>
    <row r="72" spans="2:16">
      <c r="B72" s="244"/>
      <c r="C72" s="244"/>
      <c r="D72" s="244"/>
      <c r="E72" s="244"/>
      <c r="F72" s="244"/>
      <c r="G72" s="244"/>
      <c r="H72" s="244"/>
      <c r="I72" s="244"/>
      <c r="J72" s="244"/>
      <c r="K72" s="244"/>
      <c r="L72" s="244"/>
      <c r="M72" s="244"/>
      <c r="N72" s="245"/>
      <c r="O72" s="245"/>
      <c r="P72" s="244"/>
    </row>
    <row r="73" spans="2:16">
      <c r="B73" s="244"/>
      <c r="C73" s="244"/>
      <c r="D73" s="244"/>
      <c r="E73" s="244"/>
      <c r="F73" s="244"/>
      <c r="G73" s="244"/>
      <c r="H73" s="244"/>
      <c r="I73" s="244"/>
      <c r="J73" s="244"/>
      <c r="K73" s="244"/>
      <c r="L73" s="244"/>
      <c r="M73" s="244"/>
      <c r="N73" s="245"/>
      <c r="O73" s="245"/>
      <c r="P73" s="244"/>
    </row>
    <row r="74" spans="2:16">
      <c r="B74" s="244"/>
      <c r="C74" s="244"/>
      <c r="D74" s="244"/>
      <c r="E74" s="244"/>
      <c r="F74" s="244"/>
      <c r="G74" s="244"/>
      <c r="H74" s="244"/>
      <c r="I74" s="244"/>
      <c r="J74" s="244"/>
      <c r="K74" s="244"/>
      <c r="L74" s="244"/>
      <c r="M74" s="244"/>
      <c r="N74" s="245"/>
      <c r="O74" s="245"/>
      <c r="P74" s="244"/>
    </row>
    <row r="75" spans="2:16">
      <c r="B75" s="244"/>
      <c r="C75" s="244"/>
      <c r="D75" s="244"/>
      <c r="E75" s="244"/>
      <c r="F75" s="244"/>
      <c r="G75" s="244"/>
      <c r="H75" s="244"/>
      <c r="I75" s="244"/>
      <c r="J75" s="244"/>
      <c r="K75" s="244"/>
      <c r="L75" s="244"/>
      <c r="M75" s="244"/>
      <c r="N75" s="245"/>
      <c r="O75" s="245"/>
      <c r="P75" s="244"/>
    </row>
    <row r="76" spans="2:16">
      <c r="B76" s="244"/>
      <c r="C76" s="244"/>
      <c r="D76" s="244"/>
      <c r="E76" s="244"/>
      <c r="F76" s="244"/>
      <c r="G76" s="244"/>
      <c r="H76" s="244"/>
      <c r="I76" s="244"/>
      <c r="J76" s="244"/>
      <c r="K76" s="244"/>
      <c r="L76" s="244"/>
      <c r="M76" s="244"/>
      <c r="N76" s="245"/>
      <c r="O76" s="245"/>
      <c r="P76" s="244"/>
    </row>
    <row r="77" spans="2:16">
      <c r="B77" s="244"/>
      <c r="C77" s="244"/>
      <c r="D77" s="244"/>
      <c r="E77" s="244"/>
      <c r="F77" s="244"/>
      <c r="G77" s="244"/>
      <c r="H77" s="244"/>
      <c r="I77" s="244"/>
      <c r="J77" s="244"/>
      <c r="K77" s="244"/>
      <c r="L77" s="244"/>
      <c r="M77" s="244"/>
      <c r="N77" s="245"/>
      <c r="O77" s="245"/>
      <c r="P77" s="244"/>
    </row>
    <row r="78" spans="2:16">
      <c r="B78" s="244"/>
      <c r="C78" s="244"/>
      <c r="D78" s="244"/>
      <c r="E78" s="244"/>
      <c r="F78" s="244"/>
      <c r="G78" s="244"/>
      <c r="H78" s="244"/>
      <c r="I78" s="244"/>
      <c r="J78" s="244"/>
      <c r="K78" s="244"/>
      <c r="L78" s="244"/>
      <c r="M78" s="244"/>
      <c r="N78" s="245"/>
      <c r="O78" s="245"/>
      <c r="P78" s="244"/>
    </row>
    <row r="79" spans="2:16">
      <c r="B79" s="244"/>
      <c r="C79" s="244"/>
      <c r="D79" s="244"/>
      <c r="E79" s="244"/>
      <c r="F79" s="244"/>
      <c r="G79" s="244"/>
      <c r="H79" s="244"/>
      <c r="I79" s="244"/>
      <c r="J79" s="244"/>
      <c r="K79" s="244"/>
      <c r="L79" s="244"/>
      <c r="M79" s="244"/>
      <c r="N79" s="245"/>
      <c r="O79" s="245"/>
      <c r="P79" s="244"/>
    </row>
    <row r="80" spans="2:16">
      <c r="B80" s="244"/>
      <c r="C80" s="244"/>
      <c r="D80" s="244"/>
      <c r="E80" s="244"/>
      <c r="F80" s="244"/>
      <c r="G80" s="244"/>
      <c r="H80" s="244"/>
      <c r="I80" s="244"/>
      <c r="J80" s="244"/>
      <c r="K80" s="244"/>
      <c r="L80" s="244"/>
      <c r="M80" s="244"/>
      <c r="N80" s="245"/>
      <c r="O80" s="245"/>
      <c r="P80" s="244"/>
    </row>
    <row r="81" spans="2:16">
      <c r="B81" s="244"/>
      <c r="C81" s="244"/>
      <c r="D81" s="244"/>
      <c r="E81" s="244"/>
      <c r="F81" s="244"/>
      <c r="G81" s="244"/>
      <c r="H81" s="244"/>
      <c r="I81" s="244"/>
      <c r="J81" s="244"/>
      <c r="K81" s="244"/>
      <c r="L81" s="244"/>
      <c r="M81" s="244"/>
      <c r="N81" s="245"/>
      <c r="O81" s="245"/>
      <c r="P81" s="244"/>
    </row>
    <row r="82" spans="2:16">
      <c r="B82" s="244"/>
      <c r="C82" s="244"/>
      <c r="D82" s="244"/>
      <c r="E82" s="244"/>
      <c r="F82" s="244"/>
      <c r="G82" s="244"/>
      <c r="H82" s="244"/>
      <c r="I82" s="244"/>
      <c r="J82" s="244"/>
      <c r="K82" s="244"/>
      <c r="L82" s="244"/>
      <c r="M82" s="244"/>
      <c r="N82" s="245"/>
      <c r="O82" s="245"/>
      <c r="P82" s="244"/>
    </row>
    <row r="83" spans="2:16">
      <c r="B83" s="244"/>
      <c r="C83" s="244"/>
      <c r="D83" s="244"/>
      <c r="E83" s="244"/>
      <c r="F83" s="244"/>
      <c r="G83" s="244"/>
      <c r="H83" s="244"/>
      <c r="I83" s="244"/>
      <c r="J83" s="244"/>
      <c r="K83" s="244"/>
      <c r="L83" s="244"/>
      <c r="M83" s="244"/>
      <c r="N83" s="245"/>
      <c r="O83" s="245"/>
      <c r="P83" s="244"/>
    </row>
    <row r="84" spans="2:16">
      <c r="B84" s="244"/>
      <c r="C84" s="244"/>
      <c r="D84" s="244"/>
      <c r="E84" s="244"/>
      <c r="F84" s="244"/>
      <c r="G84" s="244"/>
      <c r="H84" s="244"/>
      <c r="I84" s="244"/>
      <c r="J84" s="244"/>
      <c r="K84" s="244"/>
      <c r="L84" s="244"/>
      <c r="M84" s="244"/>
      <c r="N84" s="245"/>
      <c r="O84" s="245"/>
      <c r="P84" s="244"/>
    </row>
    <row r="85" spans="2:16">
      <c r="B85" s="244"/>
      <c r="C85" s="244"/>
      <c r="D85" s="244"/>
      <c r="E85" s="244"/>
      <c r="F85" s="244"/>
      <c r="G85" s="244"/>
      <c r="H85" s="244"/>
      <c r="I85" s="244"/>
      <c r="J85" s="244"/>
      <c r="K85" s="244"/>
      <c r="L85" s="244"/>
      <c r="M85" s="244"/>
      <c r="N85" s="245"/>
      <c r="O85" s="245"/>
      <c r="P85" s="244"/>
    </row>
    <row r="86" spans="2:16">
      <c r="B86" s="244"/>
      <c r="C86" s="244"/>
      <c r="D86" s="244"/>
      <c r="E86" s="244"/>
      <c r="F86" s="244"/>
      <c r="G86" s="244"/>
      <c r="H86" s="244"/>
      <c r="I86" s="244"/>
      <c r="J86" s="244"/>
      <c r="K86" s="244"/>
      <c r="L86" s="244"/>
      <c r="M86" s="244"/>
      <c r="N86" s="245"/>
      <c r="O86" s="245"/>
      <c r="P86" s="244"/>
    </row>
    <row r="87" spans="2:16">
      <c r="B87" s="244"/>
      <c r="C87" s="244"/>
      <c r="D87" s="244"/>
      <c r="E87" s="244"/>
      <c r="F87" s="244"/>
      <c r="G87" s="244"/>
      <c r="H87" s="244"/>
      <c r="I87" s="244"/>
      <c r="J87" s="244"/>
      <c r="K87" s="244"/>
      <c r="L87" s="244"/>
      <c r="M87" s="244"/>
      <c r="N87" s="245"/>
      <c r="O87" s="245"/>
      <c r="P87" s="244"/>
    </row>
    <row r="88" spans="2:16">
      <c r="B88" s="244"/>
      <c r="C88" s="244"/>
      <c r="D88" s="244"/>
      <c r="E88" s="244"/>
      <c r="F88" s="244"/>
      <c r="G88" s="244"/>
      <c r="H88" s="244"/>
      <c r="I88" s="244"/>
      <c r="J88" s="244"/>
      <c r="K88" s="244"/>
      <c r="L88" s="244"/>
      <c r="M88" s="244"/>
      <c r="N88" s="245"/>
      <c r="O88" s="245"/>
      <c r="P88" s="244"/>
    </row>
    <row r="89" spans="2:16">
      <c r="B89" s="244"/>
      <c r="C89" s="244"/>
      <c r="D89" s="244"/>
      <c r="E89" s="244"/>
      <c r="F89" s="244"/>
      <c r="G89" s="244"/>
      <c r="H89" s="244"/>
      <c r="I89" s="244"/>
      <c r="J89" s="244"/>
      <c r="K89" s="244"/>
      <c r="L89" s="244"/>
      <c r="M89" s="244"/>
      <c r="N89" s="245"/>
      <c r="O89" s="245"/>
      <c r="P89" s="244"/>
    </row>
    <row r="90" spans="2:16">
      <c r="B90" s="244"/>
      <c r="C90" s="244"/>
      <c r="D90" s="244"/>
      <c r="E90" s="244"/>
      <c r="F90" s="244"/>
      <c r="G90" s="244"/>
      <c r="H90" s="244"/>
      <c r="I90" s="244"/>
      <c r="J90" s="244"/>
      <c r="K90" s="244"/>
      <c r="L90" s="244"/>
      <c r="M90" s="244"/>
      <c r="N90" s="245"/>
      <c r="O90" s="245"/>
      <c r="P90" s="244"/>
    </row>
    <row r="91" spans="2:16">
      <c r="B91" s="244"/>
      <c r="C91" s="244"/>
      <c r="D91" s="244"/>
      <c r="E91" s="244"/>
      <c r="F91" s="244"/>
      <c r="G91" s="244"/>
      <c r="H91" s="244"/>
      <c r="I91" s="244"/>
      <c r="J91" s="244"/>
      <c r="K91" s="244"/>
      <c r="L91" s="244"/>
      <c r="M91" s="244"/>
      <c r="N91" s="245"/>
      <c r="O91" s="245"/>
      <c r="P91" s="244"/>
    </row>
    <row r="92" spans="2:16">
      <c r="B92" s="244"/>
      <c r="C92" s="244"/>
      <c r="D92" s="244"/>
      <c r="E92" s="244"/>
      <c r="F92" s="244"/>
      <c r="G92" s="244"/>
      <c r="H92" s="244"/>
      <c r="I92" s="244"/>
      <c r="J92" s="244"/>
      <c r="K92" s="244"/>
      <c r="L92" s="244"/>
      <c r="M92" s="244"/>
      <c r="N92" s="245"/>
      <c r="O92" s="245"/>
      <c r="P92" s="244"/>
    </row>
    <row r="93" spans="2:16">
      <c r="B93" s="244"/>
      <c r="C93" s="244"/>
      <c r="D93" s="244"/>
      <c r="E93" s="244"/>
      <c r="F93" s="244"/>
      <c r="G93" s="244"/>
      <c r="H93" s="244"/>
      <c r="I93" s="244"/>
      <c r="J93" s="244"/>
      <c r="K93" s="244"/>
      <c r="L93" s="244"/>
      <c r="M93" s="244"/>
      <c r="N93" s="245"/>
      <c r="O93" s="245"/>
      <c r="P93" s="244"/>
    </row>
    <row r="94" spans="2:16">
      <c r="B94" s="244"/>
      <c r="C94" s="244"/>
      <c r="D94" s="244"/>
      <c r="E94" s="244"/>
      <c r="F94" s="244"/>
      <c r="G94" s="244"/>
      <c r="H94" s="244"/>
      <c r="I94" s="244"/>
      <c r="J94" s="244"/>
      <c r="K94" s="244"/>
      <c r="L94" s="244"/>
      <c r="M94" s="244"/>
      <c r="N94" s="245"/>
      <c r="O94" s="245"/>
      <c r="P94" s="244"/>
    </row>
    <row r="95" spans="2:16">
      <c r="B95" s="244"/>
      <c r="C95" s="244"/>
      <c r="D95" s="244"/>
      <c r="E95" s="244"/>
      <c r="F95" s="244"/>
      <c r="G95" s="244"/>
      <c r="H95" s="244"/>
      <c r="I95" s="244"/>
      <c r="J95" s="244"/>
      <c r="K95" s="244"/>
      <c r="L95" s="244"/>
      <c r="M95" s="244"/>
      <c r="N95" s="245"/>
      <c r="O95" s="245"/>
      <c r="P95" s="244"/>
    </row>
    <row r="96" spans="2:16">
      <c r="B96" s="244"/>
      <c r="C96" s="244"/>
      <c r="D96" s="244"/>
      <c r="E96" s="244"/>
      <c r="F96" s="244"/>
      <c r="G96" s="244"/>
      <c r="H96" s="244"/>
      <c r="I96" s="244"/>
      <c r="J96" s="244"/>
      <c r="K96" s="244"/>
      <c r="L96" s="244"/>
      <c r="M96" s="244"/>
      <c r="N96" s="245"/>
      <c r="O96" s="245"/>
      <c r="P96" s="244"/>
    </row>
    <row r="97" spans="2:16">
      <c r="B97" s="244"/>
      <c r="C97" s="244"/>
      <c r="D97" s="244"/>
      <c r="E97" s="244"/>
      <c r="F97" s="244"/>
      <c r="G97" s="244"/>
      <c r="H97" s="244"/>
      <c r="I97" s="244"/>
      <c r="J97" s="244"/>
      <c r="K97" s="244"/>
      <c r="L97" s="244"/>
      <c r="M97" s="244"/>
      <c r="N97" s="245"/>
      <c r="O97" s="245"/>
      <c r="P97" s="244"/>
    </row>
    <row r="98" spans="2:16">
      <c r="B98" s="244"/>
      <c r="C98" s="244"/>
      <c r="D98" s="244"/>
      <c r="E98" s="244"/>
      <c r="F98" s="244"/>
      <c r="G98" s="244"/>
      <c r="H98" s="244"/>
      <c r="I98" s="244"/>
      <c r="J98" s="244"/>
      <c r="K98" s="244"/>
      <c r="L98" s="244"/>
      <c r="M98" s="244"/>
      <c r="N98" s="245"/>
      <c r="O98" s="245"/>
      <c r="P98" s="244"/>
    </row>
    <row r="99" spans="2:16">
      <c r="B99" s="244"/>
      <c r="C99" s="244"/>
      <c r="D99" s="244"/>
      <c r="E99" s="244"/>
      <c r="F99" s="244"/>
      <c r="G99" s="244"/>
      <c r="H99" s="244"/>
      <c r="I99" s="244"/>
      <c r="J99" s="244"/>
      <c r="K99" s="244"/>
      <c r="L99" s="244"/>
      <c r="M99" s="244"/>
      <c r="N99" s="245"/>
      <c r="O99" s="245"/>
      <c r="P99" s="244"/>
    </row>
    <row r="100" spans="2:16">
      <c r="B100" s="244"/>
      <c r="C100" s="244"/>
      <c r="D100" s="244"/>
      <c r="E100" s="244"/>
      <c r="F100" s="244"/>
      <c r="G100" s="244"/>
      <c r="H100" s="244"/>
      <c r="I100" s="244"/>
      <c r="J100" s="244"/>
      <c r="K100" s="244"/>
      <c r="L100" s="244"/>
      <c r="M100" s="244"/>
      <c r="N100" s="245"/>
      <c r="O100" s="245"/>
      <c r="P100" s="244"/>
    </row>
    <row r="101" spans="2:16">
      <c r="B101" s="244"/>
      <c r="C101" s="244"/>
      <c r="D101" s="244"/>
      <c r="E101" s="244"/>
      <c r="F101" s="244"/>
      <c r="G101" s="244"/>
      <c r="H101" s="244"/>
      <c r="I101" s="244"/>
      <c r="J101" s="244"/>
      <c r="K101" s="244"/>
      <c r="L101" s="244"/>
      <c r="M101" s="244"/>
      <c r="N101" s="245"/>
      <c r="O101" s="245"/>
      <c r="P101" s="244"/>
    </row>
    <row r="102" spans="2:16">
      <c r="B102" s="244"/>
      <c r="C102" s="244"/>
      <c r="D102" s="244"/>
      <c r="E102" s="244"/>
      <c r="F102" s="244"/>
      <c r="G102" s="244"/>
      <c r="H102" s="244"/>
      <c r="I102" s="244"/>
      <c r="J102" s="244"/>
      <c r="K102" s="244"/>
      <c r="L102" s="244"/>
      <c r="M102" s="244"/>
      <c r="N102" s="245"/>
      <c r="O102" s="245"/>
      <c r="P102" s="244"/>
    </row>
    <row r="103" spans="2:16">
      <c r="B103" s="244"/>
      <c r="C103" s="244"/>
      <c r="D103" s="244"/>
      <c r="E103" s="244"/>
      <c r="F103" s="244"/>
      <c r="G103" s="244"/>
      <c r="H103" s="244"/>
      <c r="I103" s="244"/>
      <c r="J103" s="244"/>
      <c r="K103" s="244"/>
      <c r="L103" s="244"/>
      <c r="M103" s="244"/>
      <c r="N103" s="245"/>
      <c r="O103" s="245"/>
      <c r="P103" s="244"/>
    </row>
    <row r="104" spans="2:16">
      <c r="B104" s="244"/>
      <c r="C104" s="244"/>
      <c r="D104" s="244"/>
      <c r="E104" s="244"/>
      <c r="F104" s="244"/>
      <c r="G104" s="244"/>
      <c r="H104" s="244"/>
      <c r="I104" s="244"/>
      <c r="J104" s="244"/>
      <c r="K104" s="244"/>
      <c r="L104" s="244"/>
      <c r="M104" s="244"/>
      <c r="N104" s="245"/>
      <c r="O104" s="245"/>
      <c r="P104" s="244"/>
    </row>
    <row r="105" spans="2:16">
      <c r="B105" s="244"/>
      <c r="C105" s="244"/>
      <c r="D105" s="244"/>
      <c r="E105" s="244"/>
      <c r="F105" s="244"/>
      <c r="G105" s="244"/>
      <c r="H105" s="244"/>
      <c r="I105" s="244"/>
      <c r="J105" s="244"/>
      <c r="K105" s="244"/>
      <c r="L105" s="244"/>
      <c r="M105" s="244"/>
      <c r="N105" s="245"/>
      <c r="O105" s="245"/>
      <c r="P105" s="244"/>
    </row>
    <row r="106" spans="2:16">
      <c r="B106" s="244"/>
      <c r="C106" s="244"/>
      <c r="D106" s="244"/>
      <c r="E106" s="244"/>
      <c r="F106" s="244"/>
      <c r="G106" s="244"/>
      <c r="H106" s="244"/>
      <c r="I106" s="244"/>
      <c r="J106" s="244"/>
      <c r="K106" s="244"/>
      <c r="L106" s="244"/>
      <c r="M106" s="244"/>
      <c r="N106" s="245"/>
      <c r="O106" s="245"/>
      <c r="P106" s="244"/>
    </row>
    <row r="107" spans="2:16">
      <c r="B107" s="244"/>
      <c r="C107" s="244"/>
      <c r="D107" s="244"/>
      <c r="E107" s="244"/>
      <c r="F107" s="244"/>
      <c r="G107" s="244"/>
      <c r="H107" s="244"/>
      <c r="I107" s="244"/>
      <c r="J107" s="244"/>
      <c r="K107" s="244"/>
      <c r="L107" s="244"/>
      <c r="M107" s="244"/>
      <c r="N107" s="245"/>
      <c r="O107" s="245"/>
      <c r="P107" s="244"/>
    </row>
    <row r="108" spans="2:16">
      <c r="B108" s="244"/>
      <c r="C108" s="244"/>
      <c r="D108" s="244"/>
      <c r="E108" s="244"/>
      <c r="F108" s="244"/>
      <c r="G108" s="244"/>
      <c r="H108" s="244"/>
      <c r="I108" s="244"/>
      <c r="J108" s="244"/>
      <c r="K108" s="244"/>
      <c r="L108" s="244"/>
      <c r="M108" s="244"/>
      <c r="N108" s="245"/>
      <c r="O108" s="245"/>
      <c r="P108" s="244"/>
    </row>
    <row r="109" spans="2:16">
      <c r="B109" s="244"/>
      <c r="C109" s="244"/>
      <c r="D109" s="244"/>
      <c r="E109" s="244"/>
      <c r="F109" s="244"/>
      <c r="G109" s="244"/>
      <c r="H109" s="244"/>
      <c r="I109" s="244"/>
      <c r="J109" s="244"/>
      <c r="K109" s="244"/>
      <c r="L109" s="244"/>
      <c r="M109" s="244"/>
      <c r="N109" s="245"/>
      <c r="O109" s="245"/>
      <c r="P109" s="244"/>
    </row>
    <row r="110" spans="2:16">
      <c r="B110" s="244"/>
      <c r="C110" s="244"/>
      <c r="D110" s="244"/>
      <c r="E110" s="244"/>
      <c r="F110" s="244"/>
      <c r="G110" s="244"/>
      <c r="H110" s="244"/>
      <c r="I110" s="244"/>
      <c r="J110" s="244"/>
      <c r="K110" s="244"/>
      <c r="L110" s="244"/>
      <c r="M110" s="244"/>
      <c r="N110" s="245"/>
      <c r="O110" s="245"/>
      <c r="P110" s="244"/>
    </row>
    <row r="111" spans="2:16">
      <c r="B111" s="244"/>
      <c r="C111" s="244"/>
      <c r="D111" s="244"/>
      <c r="E111" s="244"/>
      <c r="F111" s="244"/>
      <c r="G111" s="244"/>
      <c r="H111" s="244"/>
      <c r="I111" s="244"/>
      <c r="J111" s="244"/>
      <c r="K111" s="244"/>
      <c r="L111" s="244"/>
      <c r="M111" s="244"/>
      <c r="N111" s="245"/>
      <c r="O111" s="245"/>
      <c r="P111" s="244"/>
    </row>
    <row r="112" spans="2:16">
      <c r="B112" s="244"/>
      <c r="C112" s="244"/>
      <c r="D112" s="244"/>
      <c r="E112" s="244"/>
      <c r="F112" s="244"/>
      <c r="G112" s="244"/>
      <c r="H112" s="244"/>
      <c r="I112" s="244"/>
      <c r="J112" s="244"/>
      <c r="K112" s="244"/>
      <c r="L112" s="244"/>
      <c r="M112" s="244"/>
      <c r="N112" s="245"/>
      <c r="O112" s="245"/>
      <c r="P112" s="244"/>
    </row>
    <row r="113" spans="2:16">
      <c r="B113" s="244"/>
      <c r="C113" s="244"/>
      <c r="D113" s="244"/>
      <c r="E113" s="244"/>
      <c r="F113" s="244"/>
      <c r="G113" s="244"/>
      <c r="H113" s="244"/>
      <c r="I113" s="244"/>
      <c r="J113" s="244"/>
      <c r="K113" s="244"/>
      <c r="L113" s="244"/>
      <c r="M113" s="244"/>
      <c r="N113" s="245"/>
      <c r="O113" s="245"/>
      <c r="P113" s="244"/>
    </row>
    <row r="114" spans="2:16">
      <c r="B114" s="244"/>
      <c r="C114" s="244"/>
      <c r="D114" s="244"/>
      <c r="E114" s="244"/>
      <c r="F114" s="244"/>
      <c r="G114" s="244"/>
      <c r="H114" s="244"/>
      <c r="I114" s="244"/>
      <c r="J114" s="244"/>
      <c r="K114" s="244"/>
      <c r="L114" s="244"/>
      <c r="M114" s="244"/>
      <c r="N114" s="245"/>
      <c r="O114" s="245"/>
      <c r="P114" s="244"/>
    </row>
    <row r="115" spans="2:16">
      <c r="B115" s="244"/>
      <c r="C115" s="244"/>
      <c r="D115" s="244"/>
      <c r="E115" s="244"/>
      <c r="F115" s="244"/>
      <c r="G115" s="244"/>
      <c r="H115" s="244"/>
      <c r="I115" s="244"/>
      <c r="J115" s="244"/>
      <c r="K115" s="244"/>
      <c r="L115" s="244"/>
      <c r="M115" s="244"/>
      <c r="N115" s="245"/>
      <c r="O115" s="245"/>
      <c r="P115" s="244"/>
    </row>
    <row r="116" spans="2:16">
      <c r="B116" s="244"/>
      <c r="C116" s="244"/>
      <c r="D116" s="244"/>
      <c r="E116" s="244"/>
      <c r="F116" s="244"/>
      <c r="G116" s="244"/>
      <c r="H116" s="244"/>
      <c r="I116" s="244"/>
      <c r="J116" s="244"/>
      <c r="K116" s="244"/>
      <c r="L116" s="244"/>
      <c r="M116" s="244"/>
      <c r="N116" s="245"/>
      <c r="O116" s="245"/>
      <c r="P116" s="244"/>
    </row>
    <row r="117" spans="2:16">
      <c r="B117" s="244"/>
      <c r="C117" s="244"/>
      <c r="D117" s="244"/>
      <c r="E117" s="244"/>
      <c r="F117" s="244"/>
      <c r="G117" s="244"/>
      <c r="H117" s="244"/>
      <c r="I117" s="244"/>
      <c r="J117" s="244"/>
      <c r="K117" s="244"/>
      <c r="L117" s="244"/>
      <c r="M117" s="244"/>
      <c r="N117" s="245"/>
      <c r="O117" s="245"/>
      <c r="P117" s="244"/>
    </row>
    <row r="118" spans="2:16">
      <c r="B118" s="244"/>
      <c r="C118" s="244"/>
      <c r="D118" s="244"/>
      <c r="E118" s="244"/>
      <c r="F118" s="244"/>
      <c r="G118" s="244"/>
      <c r="H118" s="244"/>
      <c r="I118" s="244"/>
      <c r="J118" s="244"/>
      <c r="K118" s="244"/>
      <c r="L118" s="244"/>
      <c r="M118" s="244"/>
      <c r="N118" s="245"/>
      <c r="O118" s="245"/>
      <c r="P118" s="244"/>
    </row>
    <row r="119" spans="2:16">
      <c r="B119" s="244"/>
      <c r="C119" s="244"/>
      <c r="D119" s="244"/>
      <c r="E119" s="244"/>
      <c r="F119" s="244"/>
      <c r="G119" s="244"/>
      <c r="H119" s="244"/>
      <c r="I119" s="244"/>
      <c r="J119" s="244"/>
      <c r="K119" s="244"/>
      <c r="L119" s="244"/>
      <c r="M119" s="244"/>
      <c r="N119" s="245"/>
      <c r="O119" s="245"/>
      <c r="P119" s="244"/>
    </row>
    <row r="120" spans="2:16">
      <c r="B120" s="244"/>
      <c r="C120" s="244"/>
      <c r="D120" s="244"/>
      <c r="E120" s="244"/>
      <c r="F120" s="244"/>
      <c r="G120" s="244"/>
      <c r="H120" s="244"/>
      <c r="I120" s="244"/>
      <c r="J120" s="244"/>
      <c r="K120" s="244"/>
      <c r="L120" s="244"/>
      <c r="M120" s="244"/>
      <c r="N120" s="245"/>
      <c r="O120" s="245"/>
      <c r="P120" s="244"/>
    </row>
    <row r="121" spans="2:16">
      <c r="B121" s="244"/>
      <c r="C121" s="244"/>
      <c r="D121" s="244"/>
      <c r="E121" s="244"/>
      <c r="F121" s="244"/>
      <c r="G121" s="244"/>
      <c r="H121" s="244"/>
      <c r="I121" s="244"/>
      <c r="J121" s="244"/>
      <c r="K121" s="244"/>
      <c r="L121" s="244"/>
      <c r="M121" s="244"/>
      <c r="N121" s="245"/>
      <c r="O121" s="245"/>
      <c r="P121" s="244"/>
    </row>
    <row r="122" spans="2:16">
      <c r="B122" s="244"/>
      <c r="C122" s="244"/>
      <c r="D122" s="244"/>
      <c r="E122" s="244"/>
      <c r="F122" s="244"/>
      <c r="G122" s="244"/>
      <c r="H122" s="244"/>
      <c r="I122" s="244"/>
      <c r="J122" s="244"/>
      <c r="K122" s="244"/>
      <c r="L122" s="244"/>
      <c r="M122" s="244"/>
      <c r="N122" s="245"/>
      <c r="O122" s="245"/>
      <c r="P122" s="244"/>
    </row>
    <row r="123" spans="2:16">
      <c r="B123" s="244"/>
      <c r="C123" s="244"/>
      <c r="D123" s="244"/>
      <c r="E123" s="244"/>
      <c r="F123" s="244"/>
      <c r="G123" s="244"/>
      <c r="H123" s="244"/>
      <c r="I123" s="244"/>
      <c r="J123" s="244"/>
      <c r="K123" s="244"/>
      <c r="L123" s="244"/>
      <c r="M123" s="244"/>
      <c r="N123" s="245"/>
      <c r="O123" s="245"/>
      <c r="P123" s="244"/>
    </row>
    <row r="124" spans="2:16">
      <c r="B124" s="244"/>
      <c r="C124" s="244"/>
      <c r="D124" s="244"/>
      <c r="E124" s="244"/>
      <c r="F124" s="244"/>
      <c r="G124" s="244"/>
      <c r="H124" s="244"/>
      <c r="I124" s="244"/>
      <c r="J124" s="244"/>
      <c r="K124" s="244"/>
      <c r="L124" s="244"/>
      <c r="M124" s="244"/>
      <c r="N124" s="245"/>
      <c r="O124" s="245"/>
      <c r="P124" s="244"/>
    </row>
    <row r="125" spans="2:16">
      <c r="B125" s="244"/>
      <c r="C125" s="244"/>
      <c r="D125" s="244"/>
      <c r="E125" s="244"/>
      <c r="F125" s="244"/>
      <c r="G125" s="244"/>
      <c r="H125" s="244"/>
      <c r="I125" s="244"/>
      <c r="J125" s="244"/>
      <c r="K125" s="244"/>
      <c r="L125" s="244"/>
      <c r="M125" s="244"/>
      <c r="N125" s="245"/>
      <c r="O125" s="245"/>
      <c r="P125" s="244"/>
    </row>
    <row r="126" spans="2:16">
      <c r="B126" s="244"/>
      <c r="C126" s="244"/>
      <c r="D126" s="244"/>
      <c r="E126" s="244"/>
      <c r="F126" s="244"/>
      <c r="G126" s="244"/>
      <c r="H126" s="244"/>
      <c r="I126" s="244"/>
      <c r="J126" s="244"/>
      <c r="K126" s="244"/>
      <c r="L126" s="244"/>
      <c r="M126" s="244"/>
      <c r="N126" s="245"/>
      <c r="O126" s="245"/>
      <c r="P126" s="244"/>
    </row>
    <row r="127" spans="2:16">
      <c r="B127" s="244"/>
      <c r="C127" s="244"/>
      <c r="D127" s="244"/>
      <c r="E127" s="244"/>
      <c r="F127" s="244"/>
      <c r="G127" s="244"/>
      <c r="H127" s="244"/>
      <c r="I127" s="244"/>
      <c r="J127" s="244"/>
      <c r="K127" s="244"/>
      <c r="L127" s="244"/>
      <c r="M127" s="244"/>
      <c r="N127" s="245"/>
      <c r="O127" s="245"/>
      <c r="P127" s="244"/>
    </row>
    <row r="128" spans="2:16">
      <c r="B128" s="244"/>
      <c r="C128" s="244"/>
      <c r="D128" s="244"/>
      <c r="E128" s="244"/>
      <c r="F128" s="244"/>
      <c r="G128" s="244"/>
      <c r="H128" s="244"/>
      <c r="I128" s="244"/>
      <c r="J128" s="244"/>
      <c r="K128" s="244"/>
      <c r="L128" s="244"/>
      <c r="M128" s="244"/>
      <c r="N128" s="245"/>
      <c r="O128" s="245"/>
      <c r="P128" s="244"/>
    </row>
    <row r="129" spans="2:16">
      <c r="B129" s="244"/>
      <c r="C129" s="244"/>
      <c r="D129" s="244"/>
      <c r="E129" s="244"/>
      <c r="F129" s="244"/>
      <c r="G129" s="244"/>
      <c r="H129" s="244"/>
      <c r="I129" s="244"/>
      <c r="J129" s="244"/>
      <c r="K129" s="244"/>
      <c r="L129" s="244"/>
      <c r="M129" s="244"/>
      <c r="N129" s="245"/>
      <c r="O129" s="245"/>
      <c r="P129" s="244"/>
    </row>
    <row r="130" spans="2:16">
      <c r="B130" s="244"/>
      <c r="C130" s="244"/>
      <c r="D130" s="244"/>
      <c r="E130" s="244"/>
      <c r="F130" s="244"/>
      <c r="G130" s="244"/>
      <c r="H130" s="244"/>
      <c r="I130" s="244"/>
      <c r="J130" s="244"/>
      <c r="K130" s="244"/>
      <c r="L130" s="244"/>
      <c r="M130" s="244"/>
      <c r="N130" s="245"/>
      <c r="O130" s="245"/>
      <c r="P130" s="244"/>
    </row>
    <row r="131" spans="2:16">
      <c r="B131" s="244"/>
      <c r="C131" s="244"/>
      <c r="D131" s="244"/>
      <c r="E131" s="244"/>
      <c r="F131" s="244"/>
      <c r="G131" s="244"/>
      <c r="H131" s="244"/>
      <c r="I131" s="244"/>
      <c r="J131" s="244"/>
      <c r="K131" s="244"/>
      <c r="L131" s="244"/>
      <c r="M131" s="244"/>
      <c r="N131" s="245"/>
      <c r="O131" s="245"/>
      <c r="P131" s="244"/>
    </row>
    <row r="132" spans="2:16">
      <c r="B132" s="244"/>
      <c r="C132" s="244"/>
      <c r="D132" s="244"/>
      <c r="E132" s="244"/>
      <c r="F132" s="244"/>
      <c r="G132" s="244"/>
      <c r="H132" s="244"/>
      <c r="I132" s="244"/>
      <c r="J132" s="244"/>
      <c r="K132" s="244"/>
      <c r="L132" s="244"/>
      <c r="M132" s="244"/>
      <c r="N132" s="245"/>
      <c r="O132" s="245"/>
      <c r="P132" s="244"/>
    </row>
    <row r="133" spans="2:16">
      <c r="B133" s="244"/>
      <c r="C133" s="244"/>
      <c r="D133" s="244"/>
      <c r="E133" s="244"/>
      <c r="F133" s="244"/>
      <c r="G133" s="244"/>
      <c r="H133" s="244"/>
      <c r="I133" s="244"/>
      <c r="J133" s="244"/>
      <c r="K133" s="244"/>
      <c r="L133" s="244"/>
      <c r="M133" s="244"/>
      <c r="N133" s="245"/>
      <c r="O133" s="245"/>
      <c r="P133" s="244"/>
    </row>
    <row r="134" spans="2:16">
      <c r="B134" s="244"/>
      <c r="C134" s="244"/>
      <c r="D134" s="244"/>
      <c r="E134" s="244"/>
      <c r="F134" s="244"/>
      <c r="G134" s="244"/>
      <c r="H134" s="244"/>
      <c r="I134" s="244"/>
      <c r="J134" s="244"/>
      <c r="K134" s="244"/>
      <c r="L134" s="244"/>
      <c r="M134" s="244"/>
      <c r="N134" s="245"/>
      <c r="O134" s="245"/>
      <c r="P134" s="244"/>
    </row>
    <row r="135" spans="2:16">
      <c r="B135" s="244"/>
      <c r="C135" s="244"/>
      <c r="D135" s="244"/>
      <c r="E135" s="244"/>
      <c r="F135" s="244"/>
      <c r="G135" s="244"/>
      <c r="H135" s="244"/>
      <c r="I135" s="244"/>
      <c r="J135" s="244"/>
      <c r="K135" s="244"/>
      <c r="L135" s="244"/>
      <c r="M135" s="244"/>
      <c r="N135" s="245"/>
      <c r="O135" s="245"/>
      <c r="P135" s="244"/>
    </row>
    <row r="136" spans="2:16">
      <c r="B136" s="244"/>
      <c r="C136" s="244"/>
      <c r="D136" s="244"/>
      <c r="E136" s="244"/>
      <c r="F136" s="244"/>
      <c r="G136" s="244"/>
      <c r="H136" s="244"/>
      <c r="I136" s="244"/>
      <c r="J136" s="244"/>
      <c r="K136" s="244"/>
      <c r="L136" s="244"/>
      <c r="M136" s="244"/>
      <c r="N136" s="245"/>
      <c r="O136" s="245"/>
      <c r="P136" s="244"/>
    </row>
    <row r="137" spans="2:16">
      <c r="B137" s="244"/>
      <c r="C137" s="244"/>
      <c r="D137" s="244"/>
      <c r="E137" s="244"/>
      <c r="F137" s="244"/>
      <c r="G137" s="244"/>
      <c r="H137" s="244"/>
      <c r="I137" s="244"/>
      <c r="J137" s="244"/>
      <c r="K137" s="244"/>
      <c r="L137" s="244"/>
      <c r="M137" s="244"/>
      <c r="N137" s="245"/>
      <c r="O137" s="245"/>
      <c r="P137" s="244"/>
    </row>
    <row r="138" spans="2:16">
      <c r="B138" s="244"/>
      <c r="C138" s="244"/>
      <c r="D138" s="244"/>
      <c r="E138" s="244"/>
      <c r="F138" s="244"/>
      <c r="G138" s="244"/>
      <c r="H138" s="244"/>
      <c r="I138" s="244"/>
      <c r="J138" s="244"/>
      <c r="K138" s="244"/>
      <c r="L138" s="244"/>
      <c r="M138" s="244"/>
      <c r="N138" s="245"/>
      <c r="O138" s="245"/>
      <c r="P138" s="244"/>
    </row>
    <row r="139" spans="2:16">
      <c r="B139" s="244"/>
      <c r="C139" s="244"/>
      <c r="D139" s="244"/>
      <c r="E139" s="244"/>
      <c r="F139" s="244"/>
      <c r="G139" s="244"/>
      <c r="H139" s="244"/>
      <c r="I139" s="244"/>
      <c r="J139" s="244"/>
      <c r="K139" s="244"/>
      <c r="L139" s="244"/>
      <c r="M139" s="244"/>
      <c r="N139" s="245"/>
      <c r="O139" s="245"/>
      <c r="P139" s="244"/>
    </row>
    <row r="140" spans="2:16">
      <c r="B140" s="244"/>
      <c r="C140" s="244"/>
      <c r="D140" s="244"/>
      <c r="E140" s="244"/>
      <c r="F140" s="244"/>
      <c r="G140" s="244"/>
      <c r="H140" s="244"/>
      <c r="I140" s="244"/>
      <c r="J140" s="244"/>
      <c r="K140" s="244"/>
      <c r="L140" s="244"/>
      <c r="M140" s="244"/>
      <c r="N140" s="245"/>
      <c r="O140" s="245"/>
      <c r="P140" s="244"/>
    </row>
    <row r="141" spans="2:16">
      <c r="B141" s="244"/>
      <c r="C141" s="244"/>
      <c r="D141" s="244"/>
      <c r="E141" s="244"/>
      <c r="F141" s="244"/>
      <c r="G141" s="244"/>
      <c r="H141" s="244"/>
      <c r="I141" s="244"/>
      <c r="J141" s="244"/>
      <c r="K141" s="244"/>
      <c r="L141" s="244"/>
      <c r="M141" s="244"/>
      <c r="N141" s="245"/>
      <c r="O141" s="245"/>
      <c r="P141" s="244"/>
    </row>
    <row r="142" spans="2:16">
      <c r="B142" s="244"/>
      <c r="C142" s="244"/>
      <c r="D142" s="244"/>
      <c r="E142" s="244"/>
      <c r="F142" s="244"/>
      <c r="G142" s="244"/>
      <c r="H142" s="244"/>
      <c r="I142" s="244"/>
      <c r="J142" s="244"/>
      <c r="K142" s="244"/>
      <c r="L142" s="244"/>
      <c r="M142" s="244"/>
      <c r="N142" s="245"/>
      <c r="O142" s="245"/>
      <c r="P142" s="244"/>
    </row>
    <row r="143" spans="2:16">
      <c r="B143" s="244"/>
      <c r="C143" s="244"/>
      <c r="D143" s="244"/>
      <c r="E143" s="244"/>
      <c r="F143" s="244"/>
      <c r="G143" s="244"/>
      <c r="H143" s="244"/>
      <c r="I143" s="244"/>
      <c r="J143" s="244"/>
      <c r="K143" s="244"/>
      <c r="L143" s="244"/>
      <c r="M143" s="244"/>
      <c r="N143" s="245"/>
      <c r="O143" s="245"/>
      <c r="P143" s="244"/>
    </row>
    <row r="144" spans="2:16">
      <c r="B144" s="244"/>
      <c r="C144" s="244"/>
      <c r="D144" s="244"/>
      <c r="E144" s="244"/>
      <c r="F144" s="244"/>
      <c r="G144" s="244"/>
      <c r="H144" s="244"/>
      <c r="I144" s="244"/>
      <c r="J144" s="244"/>
      <c r="K144" s="244"/>
      <c r="L144" s="244"/>
      <c r="M144" s="244"/>
      <c r="N144" s="245"/>
      <c r="O144" s="245"/>
      <c r="P144" s="244"/>
    </row>
    <row r="145" spans="2:16">
      <c r="B145" s="244"/>
      <c r="C145" s="244"/>
      <c r="D145" s="244"/>
      <c r="E145" s="244"/>
      <c r="F145" s="244"/>
      <c r="G145" s="244"/>
      <c r="H145" s="244"/>
      <c r="I145" s="244"/>
      <c r="J145" s="244"/>
      <c r="K145" s="244"/>
      <c r="L145" s="244"/>
      <c r="M145" s="244"/>
      <c r="N145" s="245"/>
      <c r="O145" s="245"/>
      <c r="P145" s="244"/>
    </row>
    <row r="146" spans="2:16">
      <c r="B146" s="244"/>
      <c r="C146" s="244"/>
      <c r="D146" s="244"/>
      <c r="E146" s="244"/>
      <c r="F146" s="244"/>
      <c r="G146" s="244"/>
      <c r="H146" s="244"/>
      <c r="I146" s="244"/>
      <c r="J146" s="244"/>
      <c r="K146" s="244"/>
      <c r="L146" s="244"/>
      <c r="M146" s="244"/>
      <c r="N146" s="245"/>
      <c r="O146" s="245"/>
      <c r="P146" s="244"/>
    </row>
    <row r="147" spans="2:16">
      <c r="B147" s="244"/>
      <c r="C147" s="244"/>
      <c r="D147" s="244"/>
      <c r="E147" s="244"/>
      <c r="F147" s="244"/>
      <c r="G147" s="244"/>
      <c r="H147" s="244"/>
      <c r="I147" s="244"/>
      <c r="J147" s="244"/>
      <c r="K147" s="244"/>
      <c r="L147" s="244"/>
      <c r="M147" s="244"/>
      <c r="N147" s="245"/>
      <c r="O147" s="245"/>
      <c r="P147" s="244"/>
    </row>
    <row r="148" spans="2:16">
      <c r="B148" s="244"/>
      <c r="C148" s="244"/>
      <c r="D148" s="244"/>
      <c r="E148" s="244"/>
      <c r="F148" s="244"/>
      <c r="G148" s="244"/>
      <c r="H148" s="244"/>
      <c r="I148" s="244"/>
      <c r="J148" s="244"/>
      <c r="K148" s="244"/>
      <c r="L148" s="244"/>
      <c r="M148" s="244"/>
      <c r="N148" s="245"/>
      <c r="O148" s="245"/>
      <c r="P148" s="244"/>
    </row>
    <row r="149" spans="2:16">
      <c r="B149" s="244"/>
      <c r="C149" s="244"/>
      <c r="D149" s="244"/>
      <c r="E149" s="244"/>
      <c r="F149" s="244"/>
      <c r="G149" s="244"/>
      <c r="H149" s="244"/>
      <c r="I149" s="244"/>
      <c r="J149" s="244"/>
      <c r="K149" s="244"/>
      <c r="L149" s="244"/>
      <c r="M149" s="244"/>
      <c r="N149" s="245"/>
      <c r="O149" s="245"/>
      <c r="P149" s="244"/>
    </row>
    <row r="150" spans="2:16">
      <c r="B150" s="244"/>
      <c r="C150" s="244"/>
      <c r="D150" s="244"/>
      <c r="E150" s="244"/>
      <c r="F150" s="244"/>
      <c r="G150" s="244"/>
      <c r="H150" s="244"/>
      <c r="I150" s="244"/>
      <c r="J150" s="244"/>
      <c r="K150" s="244"/>
      <c r="L150" s="244"/>
      <c r="M150" s="244"/>
      <c r="N150" s="245"/>
      <c r="O150" s="245"/>
      <c r="P150" s="244"/>
    </row>
    <row r="151" spans="2:16">
      <c r="B151" s="244"/>
      <c r="C151" s="244"/>
      <c r="D151" s="244"/>
      <c r="E151" s="244"/>
      <c r="F151" s="244"/>
      <c r="G151" s="244"/>
      <c r="H151" s="244"/>
      <c r="I151" s="244"/>
      <c r="J151" s="244"/>
      <c r="K151" s="244"/>
      <c r="L151" s="244"/>
      <c r="M151" s="244"/>
      <c r="N151" s="245"/>
      <c r="O151" s="245"/>
      <c r="P151" s="244"/>
    </row>
    <row r="152" spans="2:16">
      <c r="B152" s="244"/>
      <c r="C152" s="244"/>
      <c r="D152" s="244"/>
      <c r="E152" s="244"/>
      <c r="F152" s="244"/>
      <c r="G152" s="244"/>
      <c r="H152" s="244"/>
      <c r="I152" s="244"/>
      <c r="J152" s="244"/>
      <c r="K152" s="244"/>
      <c r="L152" s="244"/>
      <c r="M152" s="244"/>
      <c r="N152" s="245"/>
      <c r="O152" s="245"/>
      <c r="P152" s="244"/>
    </row>
    <row r="153" spans="2:16">
      <c r="B153" s="244"/>
      <c r="C153" s="244"/>
      <c r="D153" s="244"/>
      <c r="E153" s="244"/>
      <c r="F153" s="244"/>
      <c r="G153" s="244"/>
      <c r="H153" s="244"/>
      <c r="I153" s="244"/>
      <c r="J153" s="244"/>
      <c r="K153" s="244"/>
      <c r="L153" s="244"/>
      <c r="M153" s="244"/>
      <c r="N153" s="245"/>
      <c r="O153" s="245"/>
      <c r="P153" s="244"/>
    </row>
    <row r="154" spans="2:16">
      <c r="B154" s="244"/>
      <c r="C154" s="244"/>
      <c r="D154" s="244"/>
      <c r="E154" s="244"/>
      <c r="F154" s="244"/>
      <c r="G154" s="244"/>
      <c r="H154" s="244"/>
      <c r="I154" s="244"/>
      <c r="J154" s="244"/>
      <c r="K154" s="244"/>
      <c r="L154" s="244"/>
      <c r="M154" s="244"/>
      <c r="N154" s="245"/>
      <c r="O154" s="245"/>
      <c r="P154" s="244"/>
    </row>
    <row r="155" spans="2:16">
      <c r="B155" s="244"/>
      <c r="C155" s="244"/>
      <c r="D155" s="244"/>
      <c r="E155" s="244"/>
      <c r="F155" s="244"/>
      <c r="G155" s="244"/>
      <c r="H155" s="244"/>
      <c r="I155" s="244"/>
      <c r="J155" s="244"/>
      <c r="K155" s="244"/>
      <c r="L155" s="244"/>
      <c r="M155" s="244"/>
      <c r="N155" s="245"/>
      <c r="O155" s="245"/>
      <c r="P155" s="244"/>
    </row>
    <row r="156" spans="2:16">
      <c r="B156" s="244"/>
      <c r="C156" s="244"/>
      <c r="D156" s="244"/>
      <c r="E156" s="244"/>
      <c r="F156" s="244"/>
      <c r="G156" s="244"/>
      <c r="H156" s="244"/>
      <c r="I156" s="244"/>
      <c r="J156" s="244"/>
      <c r="K156" s="244"/>
      <c r="L156" s="244"/>
      <c r="M156" s="244"/>
      <c r="N156" s="245"/>
      <c r="O156" s="245"/>
      <c r="P156" s="244"/>
    </row>
    <row r="157" spans="2:16">
      <c r="B157" s="244"/>
      <c r="C157" s="244"/>
      <c r="D157" s="244"/>
      <c r="E157" s="244"/>
      <c r="F157" s="244"/>
      <c r="G157" s="244"/>
      <c r="H157" s="244"/>
      <c r="I157" s="244"/>
      <c r="J157" s="244"/>
      <c r="K157" s="244"/>
      <c r="L157" s="244"/>
      <c r="M157" s="244"/>
      <c r="N157" s="245"/>
      <c r="O157" s="245"/>
      <c r="P157" s="244"/>
    </row>
    <row r="158" spans="2:16">
      <c r="B158" s="244"/>
      <c r="C158" s="244"/>
      <c r="D158" s="244"/>
      <c r="E158" s="244"/>
      <c r="F158" s="244"/>
      <c r="G158" s="244"/>
      <c r="H158" s="244"/>
      <c r="I158" s="244"/>
      <c r="J158" s="244"/>
      <c r="K158" s="244"/>
      <c r="L158" s="244"/>
      <c r="M158" s="244"/>
      <c r="N158" s="245"/>
      <c r="O158" s="245"/>
      <c r="P158" s="244"/>
    </row>
    <row r="159" spans="2:16">
      <c r="B159" s="244"/>
      <c r="C159" s="244"/>
      <c r="D159" s="244"/>
      <c r="E159" s="244"/>
      <c r="F159" s="244"/>
      <c r="G159" s="244"/>
      <c r="H159" s="244"/>
      <c r="I159" s="244"/>
      <c r="J159" s="244"/>
      <c r="K159" s="244"/>
      <c r="L159" s="244"/>
      <c r="M159" s="244"/>
      <c r="N159" s="245"/>
      <c r="O159" s="245"/>
      <c r="P159" s="244"/>
    </row>
    <row r="160" spans="2:16">
      <c r="B160" s="244"/>
      <c r="C160" s="244"/>
      <c r="D160" s="244"/>
      <c r="E160" s="244"/>
      <c r="F160" s="244"/>
      <c r="G160" s="244"/>
      <c r="H160" s="244"/>
      <c r="I160" s="244"/>
      <c r="J160" s="244"/>
      <c r="K160" s="244"/>
      <c r="L160" s="244"/>
      <c r="M160" s="244"/>
      <c r="N160" s="245"/>
      <c r="O160" s="245"/>
      <c r="P160" s="244"/>
    </row>
    <row r="161" spans="2:16">
      <c r="B161" s="244"/>
      <c r="C161" s="244"/>
      <c r="D161" s="244"/>
      <c r="E161" s="244"/>
      <c r="F161" s="244"/>
      <c r="G161" s="244"/>
      <c r="H161" s="244"/>
      <c r="I161" s="244"/>
      <c r="J161" s="244"/>
      <c r="K161" s="244"/>
      <c r="L161" s="244"/>
      <c r="M161" s="244"/>
      <c r="N161" s="245"/>
      <c r="O161" s="245"/>
      <c r="P161" s="244"/>
    </row>
    <row r="162" spans="2:16">
      <c r="B162" s="244"/>
      <c r="C162" s="244"/>
      <c r="D162" s="244"/>
      <c r="E162" s="244"/>
      <c r="F162" s="244"/>
      <c r="G162" s="244"/>
      <c r="H162" s="244"/>
      <c r="I162" s="244"/>
      <c r="J162" s="244"/>
      <c r="K162" s="244"/>
      <c r="L162" s="244"/>
      <c r="M162" s="244"/>
      <c r="N162" s="245"/>
      <c r="O162" s="245"/>
      <c r="P162" s="244"/>
    </row>
    <row r="163" spans="2:16">
      <c r="B163" s="244"/>
      <c r="C163" s="244"/>
      <c r="D163" s="244"/>
      <c r="E163" s="244"/>
      <c r="F163" s="244"/>
      <c r="G163" s="244"/>
      <c r="H163" s="244"/>
      <c r="I163" s="244"/>
      <c r="J163" s="244"/>
      <c r="K163" s="244"/>
      <c r="L163" s="244"/>
      <c r="M163" s="244"/>
      <c r="N163" s="245"/>
      <c r="O163" s="245"/>
      <c r="P163" s="244"/>
    </row>
    <row r="164" spans="2:16">
      <c r="B164" s="244"/>
      <c r="C164" s="244"/>
      <c r="D164" s="244"/>
      <c r="E164" s="244"/>
      <c r="F164" s="244"/>
      <c r="G164" s="244"/>
      <c r="H164" s="244"/>
      <c r="I164" s="244"/>
      <c r="J164" s="244"/>
      <c r="K164" s="244"/>
      <c r="L164" s="244"/>
      <c r="M164" s="244"/>
      <c r="N164" s="245"/>
      <c r="O164" s="245"/>
      <c r="P164" s="244"/>
    </row>
    <row r="165" spans="2:16">
      <c r="B165" s="244"/>
      <c r="C165" s="244"/>
      <c r="D165" s="244"/>
      <c r="E165" s="244"/>
      <c r="F165" s="244"/>
      <c r="G165" s="244"/>
      <c r="H165" s="244"/>
      <c r="I165" s="244"/>
      <c r="J165" s="244"/>
      <c r="K165" s="244"/>
      <c r="L165" s="244"/>
      <c r="M165" s="244"/>
      <c r="N165" s="245"/>
      <c r="O165" s="245"/>
      <c r="P165" s="244"/>
    </row>
    <row r="166" spans="2:16">
      <c r="B166" s="244"/>
      <c r="C166" s="244"/>
      <c r="D166" s="244"/>
      <c r="E166" s="244"/>
      <c r="F166" s="244"/>
      <c r="G166" s="244"/>
      <c r="H166" s="244"/>
      <c r="I166" s="244"/>
      <c r="J166" s="244"/>
      <c r="K166" s="244"/>
      <c r="L166" s="244"/>
      <c r="M166" s="244"/>
      <c r="N166" s="245"/>
      <c r="O166" s="245"/>
      <c r="P166" s="244"/>
    </row>
    <row r="167" spans="2:16">
      <c r="B167" s="244"/>
      <c r="C167" s="244"/>
      <c r="D167" s="244"/>
      <c r="E167" s="244"/>
      <c r="F167" s="244"/>
      <c r="G167" s="244"/>
      <c r="H167" s="244"/>
      <c r="I167" s="244"/>
      <c r="J167" s="244"/>
      <c r="K167" s="244"/>
      <c r="L167" s="244"/>
      <c r="M167" s="244"/>
      <c r="N167" s="245"/>
      <c r="O167" s="245"/>
      <c r="P167" s="244"/>
    </row>
    <row r="168" spans="2:16">
      <c r="B168" s="244"/>
      <c r="C168" s="244"/>
      <c r="D168" s="244"/>
      <c r="E168" s="244"/>
      <c r="F168" s="244"/>
      <c r="G168" s="244"/>
      <c r="H168" s="244"/>
      <c r="I168" s="244"/>
      <c r="J168" s="244"/>
      <c r="K168" s="244"/>
      <c r="L168" s="244"/>
      <c r="M168" s="244"/>
      <c r="N168" s="245"/>
      <c r="O168" s="245"/>
      <c r="P168" s="244"/>
    </row>
    <row r="169" spans="2:16">
      <c r="B169" s="244"/>
      <c r="C169" s="244"/>
      <c r="D169" s="244"/>
      <c r="E169" s="244"/>
      <c r="F169" s="244"/>
      <c r="G169" s="244"/>
      <c r="H169" s="244"/>
      <c r="I169" s="244"/>
      <c r="J169" s="244"/>
      <c r="K169" s="244"/>
      <c r="L169" s="244"/>
      <c r="M169" s="244"/>
      <c r="N169" s="245"/>
      <c r="O169" s="245"/>
      <c r="P169" s="244"/>
    </row>
    <row r="170" spans="2:16">
      <c r="B170" s="244"/>
      <c r="C170" s="244"/>
      <c r="D170" s="244"/>
      <c r="E170" s="244"/>
      <c r="F170" s="244"/>
      <c r="G170" s="244"/>
      <c r="H170" s="244"/>
      <c r="I170" s="244"/>
      <c r="J170" s="244"/>
      <c r="K170" s="244"/>
      <c r="L170" s="244"/>
      <c r="M170" s="244"/>
      <c r="N170" s="245"/>
      <c r="O170" s="245"/>
      <c r="P170" s="244"/>
    </row>
    <row r="171" spans="2:16">
      <c r="B171" s="244"/>
      <c r="C171" s="244"/>
      <c r="D171" s="244"/>
      <c r="E171" s="244"/>
      <c r="F171" s="244"/>
      <c r="G171" s="244"/>
      <c r="H171" s="244"/>
      <c r="I171" s="244"/>
      <c r="J171" s="244"/>
      <c r="K171" s="244"/>
      <c r="L171" s="244"/>
      <c r="M171" s="244"/>
      <c r="N171" s="245"/>
      <c r="O171" s="245"/>
      <c r="P171" s="244"/>
    </row>
    <row r="172" spans="2:16">
      <c r="B172" s="244"/>
      <c r="C172" s="244"/>
      <c r="D172" s="244"/>
      <c r="E172" s="244"/>
      <c r="F172" s="244"/>
      <c r="G172" s="244"/>
      <c r="H172" s="244"/>
      <c r="I172" s="244"/>
      <c r="J172" s="244"/>
      <c r="K172" s="244"/>
      <c r="L172" s="244"/>
      <c r="M172" s="244"/>
      <c r="N172" s="245"/>
      <c r="O172" s="245"/>
      <c r="P172" s="244"/>
    </row>
    <row r="173" spans="2:16">
      <c r="B173" s="244"/>
      <c r="C173" s="244"/>
      <c r="D173" s="244"/>
      <c r="E173" s="244"/>
      <c r="F173" s="244"/>
      <c r="G173" s="244"/>
      <c r="H173" s="244"/>
      <c r="I173" s="244"/>
      <c r="J173" s="244"/>
      <c r="K173" s="244"/>
      <c r="L173" s="244"/>
      <c r="M173" s="244"/>
      <c r="N173" s="245"/>
      <c r="O173" s="245"/>
      <c r="P173" s="244"/>
    </row>
    <row r="174" spans="2:16">
      <c r="B174" s="244"/>
      <c r="C174" s="244"/>
      <c r="D174" s="244"/>
      <c r="E174" s="244"/>
      <c r="F174" s="244"/>
      <c r="G174" s="244"/>
      <c r="H174" s="244"/>
      <c r="I174" s="244"/>
      <c r="J174" s="244"/>
      <c r="K174" s="244"/>
      <c r="L174" s="244"/>
      <c r="M174" s="244"/>
      <c r="N174" s="245"/>
      <c r="O174" s="245"/>
      <c r="P174" s="244"/>
    </row>
    <row r="175" spans="2:16">
      <c r="B175" s="244"/>
      <c r="C175" s="244"/>
      <c r="D175" s="244"/>
      <c r="E175" s="244"/>
      <c r="F175" s="244"/>
      <c r="G175" s="244"/>
      <c r="H175" s="244"/>
      <c r="I175" s="244"/>
      <c r="J175" s="244"/>
      <c r="K175" s="244"/>
      <c r="L175" s="244"/>
      <c r="M175" s="244"/>
      <c r="N175" s="245"/>
      <c r="O175" s="245"/>
      <c r="P175" s="244"/>
    </row>
    <row r="176" spans="2:16">
      <c r="B176" s="244"/>
      <c r="C176" s="244"/>
      <c r="D176" s="244"/>
      <c r="E176" s="244"/>
      <c r="F176" s="244"/>
      <c r="G176" s="244"/>
      <c r="H176" s="244"/>
      <c r="I176" s="244"/>
      <c r="J176" s="244"/>
      <c r="K176" s="244"/>
      <c r="L176" s="244"/>
      <c r="M176" s="244"/>
      <c r="N176" s="245"/>
      <c r="O176" s="245"/>
      <c r="P176" s="244"/>
    </row>
    <row r="177" spans="1:16">
      <c r="B177" s="244"/>
      <c r="C177" s="244"/>
      <c r="D177" s="244"/>
      <c r="E177" s="244"/>
      <c r="F177" s="244"/>
      <c r="G177" s="244"/>
      <c r="H177" s="244"/>
      <c r="I177" s="244"/>
      <c r="J177" s="244"/>
      <c r="K177" s="244"/>
      <c r="L177" s="244"/>
      <c r="M177" s="244"/>
      <c r="N177" s="245"/>
      <c r="O177" s="245"/>
      <c r="P177" s="244"/>
    </row>
    <row r="178" spans="1:16">
      <c r="A178" s="243"/>
      <c r="B178" s="244"/>
      <c r="C178" s="244"/>
      <c r="D178" s="244"/>
      <c r="E178" s="244"/>
      <c r="F178" s="244"/>
      <c r="G178" s="244"/>
      <c r="H178" s="244"/>
      <c r="I178" s="244"/>
      <c r="J178" s="244"/>
      <c r="K178" s="244"/>
      <c r="L178" s="244"/>
      <c r="M178" s="244"/>
      <c r="N178" s="244"/>
      <c r="O178" s="244"/>
      <c r="P178" s="244"/>
    </row>
    <row r="179" spans="1:16">
      <c r="A179" s="243"/>
      <c r="B179" s="244"/>
      <c r="C179" s="244"/>
      <c r="D179" s="244"/>
      <c r="E179" s="244"/>
      <c r="F179" s="244"/>
      <c r="G179" s="244"/>
      <c r="H179" s="244"/>
      <c r="I179" s="244"/>
      <c r="J179" s="244"/>
      <c r="K179" s="244"/>
      <c r="L179" s="244"/>
      <c r="M179" s="244"/>
      <c r="N179" s="244"/>
      <c r="O179" s="244"/>
      <c r="P179" s="244"/>
    </row>
    <row r="180" spans="1:16">
      <c r="A180" s="243"/>
      <c r="B180" s="246"/>
      <c r="C180" s="246"/>
      <c r="D180" s="246"/>
      <c r="E180" s="246"/>
      <c r="F180" s="246"/>
      <c r="G180" s="246"/>
      <c r="H180" s="246"/>
      <c r="I180" s="246"/>
      <c r="J180" s="246"/>
      <c r="K180" s="246"/>
      <c r="L180" s="246"/>
      <c r="M180" s="246"/>
      <c r="N180" s="244"/>
      <c r="O180" s="244"/>
      <c r="P180" s="244"/>
    </row>
    <row r="181" spans="1:16">
      <c r="A181" s="243"/>
      <c r="B181" s="244"/>
      <c r="C181" s="244"/>
      <c r="D181" s="244"/>
      <c r="E181" s="244"/>
      <c r="F181" s="244"/>
      <c r="G181" s="244"/>
      <c r="H181" s="244"/>
      <c r="I181" s="244"/>
      <c r="J181" s="244"/>
      <c r="K181" s="244"/>
      <c r="L181" s="244"/>
      <c r="M181" s="244"/>
      <c r="N181" s="244"/>
      <c r="O181" s="244"/>
      <c r="P181" s="244"/>
    </row>
    <row r="182" spans="1:16">
      <c r="A182" s="243"/>
      <c r="B182" s="244"/>
      <c r="C182" s="244"/>
      <c r="D182" s="244"/>
      <c r="E182" s="244"/>
      <c r="F182" s="244"/>
      <c r="G182" s="244"/>
      <c r="H182" s="244"/>
      <c r="I182" s="244"/>
      <c r="J182" s="244"/>
      <c r="K182" s="244"/>
      <c r="L182" s="244"/>
      <c r="M182" s="244"/>
      <c r="N182" s="244"/>
      <c r="O182" s="244"/>
      <c r="P182" s="244"/>
    </row>
    <row r="183" spans="1:16">
      <c r="A183" s="243"/>
      <c r="B183" s="244"/>
      <c r="C183" s="244"/>
      <c r="D183" s="244"/>
      <c r="E183" s="244"/>
      <c r="F183" s="244"/>
      <c r="G183" s="244"/>
      <c r="H183" s="244"/>
      <c r="I183" s="244"/>
      <c r="J183" s="244"/>
      <c r="K183" s="244"/>
      <c r="L183" s="244"/>
      <c r="M183" s="244"/>
      <c r="N183" s="244"/>
      <c r="O183" s="244"/>
      <c r="P183" s="244"/>
    </row>
    <row r="184" spans="1:16">
      <c r="A184" s="243"/>
      <c r="B184" s="244"/>
      <c r="C184" s="244"/>
      <c r="D184" s="244"/>
      <c r="E184" s="244"/>
      <c r="F184" s="244"/>
      <c r="G184" s="244"/>
      <c r="H184" s="244"/>
      <c r="I184" s="244"/>
      <c r="J184" s="244"/>
      <c r="K184" s="244"/>
      <c r="L184" s="244"/>
      <c r="M184" s="244"/>
      <c r="N184" s="244"/>
      <c r="O184" s="244"/>
      <c r="P184" s="244"/>
    </row>
    <row r="185" spans="1:16">
      <c r="A185" s="243"/>
      <c r="B185" s="244"/>
      <c r="C185" s="244"/>
      <c r="D185" s="244"/>
      <c r="E185" s="244"/>
      <c r="F185" s="244"/>
      <c r="G185" s="244"/>
      <c r="H185" s="244"/>
      <c r="I185" s="244"/>
      <c r="J185" s="244"/>
      <c r="K185" s="244"/>
      <c r="L185" s="244"/>
      <c r="M185" s="244"/>
      <c r="N185" s="244"/>
      <c r="O185" s="244"/>
      <c r="P185" s="244"/>
    </row>
    <row r="186" spans="1:16">
      <c r="A186" s="243"/>
      <c r="B186" s="244"/>
      <c r="C186" s="244"/>
      <c r="D186" s="244"/>
      <c r="E186" s="244"/>
      <c r="F186" s="244"/>
      <c r="G186" s="244"/>
      <c r="H186" s="244"/>
      <c r="I186" s="244"/>
      <c r="J186" s="244"/>
      <c r="K186" s="244"/>
      <c r="L186" s="244"/>
      <c r="M186" s="244"/>
      <c r="N186" s="244"/>
      <c r="O186" s="244"/>
      <c r="P186" s="244"/>
    </row>
    <row r="187" spans="1:16">
      <c r="A187" s="243"/>
      <c r="B187" s="244"/>
      <c r="C187" s="244"/>
      <c r="D187" s="244"/>
      <c r="E187" s="244"/>
      <c r="F187" s="244"/>
      <c r="G187" s="244"/>
      <c r="H187" s="244"/>
      <c r="I187" s="244"/>
      <c r="J187" s="244"/>
      <c r="K187" s="244"/>
      <c r="L187" s="244"/>
      <c r="M187" s="244"/>
      <c r="N187" s="244"/>
      <c r="O187" s="244"/>
      <c r="P187" s="244"/>
    </row>
    <row r="188" spans="1:16">
      <c r="A188" s="243"/>
      <c r="B188" s="244"/>
      <c r="C188" s="244"/>
      <c r="D188" s="244"/>
      <c r="E188" s="244"/>
      <c r="F188" s="244"/>
      <c r="G188" s="244"/>
      <c r="H188" s="244"/>
      <c r="I188" s="244"/>
      <c r="J188" s="244"/>
      <c r="K188" s="244"/>
      <c r="L188" s="244"/>
      <c r="M188" s="244"/>
      <c r="N188" s="244"/>
      <c r="O188" s="244"/>
      <c r="P188" s="244"/>
    </row>
    <row r="189" spans="1:16">
      <c r="A189" s="243"/>
      <c r="B189" s="244"/>
      <c r="C189" s="244"/>
      <c r="D189" s="244"/>
      <c r="E189" s="244"/>
      <c r="F189" s="244"/>
      <c r="G189" s="244"/>
      <c r="H189" s="244"/>
      <c r="I189" s="244"/>
      <c r="J189" s="244"/>
      <c r="K189" s="244"/>
      <c r="L189" s="244"/>
      <c r="M189" s="244"/>
      <c r="N189" s="244"/>
      <c r="O189" s="244"/>
      <c r="P189" s="244"/>
    </row>
    <row r="190" spans="1:16">
      <c r="A190" s="243"/>
      <c r="B190" s="244"/>
      <c r="C190" s="244"/>
      <c r="D190" s="244"/>
      <c r="E190" s="244"/>
      <c r="F190" s="244"/>
      <c r="G190" s="244"/>
      <c r="H190" s="244"/>
      <c r="I190" s="244"/>
      <c r="J190" s="244"/>
      <c r="K190" s="244"/>
      <c r="L190" s="244"/>
      <c r="M190" s="244"/>
      <c r="N190" s="244"/>
      <c r="O190" s="244"/>
      <c r="P190" s="244"/>
    </row>
    <row r="191" spans="1:16">
      <c r="A191" s="243"/>
      <c r="B191" s="244"/>
      <c r="C191" s="244"/>
      <c r="D191" s="244"/>
      <c r="E191" s="244"/>
      <c r="F191" s="244"/>
      <c r="G191" s="244"/>
      <c r="H191" s="244"/>
      <c r="I191" s="244"/>
      <c r="J191" s="244"/>
      <c r="K191" s="244"/>
      <c r="L191" s="244"/>
      <c r="M191" s="244"/>
      <c r="N191" s="244"/>
      <c r="O191" s="244"/>
      <c r="P191" s="244"/>
    </row>
    <row r="192" spans="1:16">
      <c r="A192" s="243"/>
      <c r="B192" s="244"/>
      <c r="C192" s="244"/>
      <c r="D192" s="244"/>
      <c r="E192" s="244"/>
      <c r="F192" s="244"/>
      <c r="G192" s="244"/>
      <c r="H192" s="244"/>
      <c r="I192" s="244"/>
      <c r="J192" s="244"/>
      <c r="K192" s="244"/>
      <c r="L192" s="244"/>
      <c r="M192" s="244"/>
      <c r="N192" s="244"/>
      <c r="O192" s="244"/>
      <c r="P192" s="244"/>
    </row>
    <row r="193" spans="1:16">
      <c r="A193" s="243"/>
      <c r="B193" s="244"/>
      <c r="C193" s="244"/>
      <c r="D193" s="244"/>
      <c r="E193" s="244"/>
      <c r="F193" s="244"/>
      <c r="G193" s="244"/>
      <c r="H193" s="244"/>
      <c r="I193" s="244"/>
      <c r="J193" s="244"/>
      <c r="K193" s="244"/>
      <c r="L193" s="244"/>
      <c r="M193" s="244"/>
      <c r="N193" s="244"/>
      <c r="O193" s="244"/>
      <c r="P193" s="244"/>
    </row>
    <row r="194" spans="1:16">
      <c r="A194" s="243"/>
      <c r="B194" s="244"/>
      <c r="C194" s="244"/>
      <c r="D194" s="244"/>
      <c r="E194" s="244"/>
      <c r="F194" s="244"/>
      <c r="G194" s="244"/>
      <c r="H194" s="244"/>
      <c r="I194" s="244"/>
      <c r="J194" s="244"/>
      <c r="K194" s="244"/>
      <c r="L194" s="244"/>
      <c r="M194" s="244"/>
      <c r="N194" s="244"/>
      <c r="O194" s="244"/>
      <c r="P194" s="244"/>
    </row>
    <row r="195" spans="1:16">
      <c r="A195" s="243"/>
      <c r="B195" s="244"/>
      <c r="C195" s="244"/>
      <c r="D195" s="244"/>
      <c r="E195" s="244"/>
      <c r="F195" s="244"/>
      <c r="G195" s="244"/>
      <c r="H195" s="244"/>
      <c r="I195" s="244"/>
      <c r="J195" s="244"/>
      <c r="K195" s="244"/>
      <c r="L195" s="244"/>
      <c r="M195" s="244"/>
      <c r="N195" s="244"/>
      <c r="O195" s="244"/>
      <c r="P195" s="244"/>
    </row>
    <row r="196" spans="1:16">
      <c r="A196" s="243"/>
      <c r="B196" s="244"/>
      <c r="C196" s="244"/>
      <c r="D196" s="244"/>
      <c r="E196" s="244"/>
      <c r="F196" s="244"/>
      <c r="G196" s="244"/>
      <c r="H196" s="244"/>
      <c r="I196" s="244"/>
      <c r="J196" s="244"/>
      <c r="K196" s="244"/>
      <c r="L196" s="244"/>
      <c r="M196" s="244"/>
      <c r="N196" s="244"/>
      <c r="O196" s="244"/>
      <c r="P196" s="244"/>
    </row>
    <row r="197" spans="1:16">
      <c r="A197" s="243"/>
      <c r="B197" s="244"/>
      <c r="C197" s="244"/>
      <c r="D197" s="244"/>
      <c r="E197" s="244"/>
      <c r="F197" s="244"/>
      <c r="G197" s="244"/>
      <c r="H197" s="244"/>
      <c r="I197" s="244"/>
      <c r="J197" s="244"/>
      <c r="K197" s="244"/>
      <c r="L197" s="244"/>
      <c r="M197" s="244"/>
      <c r="N197" s="244"/>
      <c r="O197" s="244"/>
      <c r="P197" s="244"/>
    </row>
    <row r="198" spans="1:16">
      <c r="A198" s="243"/>
      <c r="B198" s="244"/>
      <c r="C198" s="244"/>
      <c r="D198" s="244"/>
      <c r="E198" s="244"/>
      <c r="F198" s="244"/>
      <c r="G198" s="244"/>
      <c r="H198" s="244"/>
      <c r="I198" s="244"/>
      <c r="J198" s="244"/>
      <c r="K198" s="244"/>
      <c r="L198" s="244"/>
      <c r="M198" s="244"/>
      <c r="N198" s="244"/>
      <c r="O198" s="244"/>
      <c r="P198" s="244"/>
    </row>
    <row r="199" spans="1:16">
      <c r="A199" s="243"/>
      <c r="B199" s="244"/>
      <c r="C199" s="244"/>
      <c r="D199" s="244"/>
      <c r="E199" s="244"/>
      <c r="F199" s="244"/>
      <c r="G199" s="244"/>
      <c r="H199" s="244"/>
      <c r="I199" s="244"/>
      <c r="J199" s="244"/>
      <c r="K199" s="244"/>
      <c r="L199" s="244"/>
      <c r="M199" s="244"/>
      <c r="N199" s="244"/>
      <c r="O199" s="244"/>
      <c r="P199" s="244"/>
    </row>
    <row r="200" spans="1:16">
      <c r="A200" s="243"/>
      <c r="B200" s="244"/>
      <c r="C200" s="244"/>
      <c r="D200" s="244"/>
      <c r="E200" s="244"/>
      <c r="F200" s="244"/>
      <c r="G200" s="244"/>
      <c r="H200" s="244"/>
      <c r="I200" s="244"/>
      <c r="J200" s="244"/>
      <c r="K200" s="244"/>
      <c r="L200" s="244"/>
      <c r="M200" s="244"/>
      <c r="N200" s="244"/>
      <c r="O200" s="244"/>
      <c r="P200" s="244"/>
    </row>
    <row r="201" spans="1:16">
      <c r="A201" s="243"/>
      <c r="B201" s="244"/>
      <c r="C201" s="244"/>
      <c r="D201" s="244"/>
      <c r="E201" s="244"/>
      <c r="F201" s="244"/>
      <c r="G201" s="244"/>
      <c r="H201" s="244"/>
      <c r="I201" s="244"/>
      <c r="J201" s="244"/>
      <c r="K201" s="244"/>
      <c r="L201" s="244"/>
      <c r="M201" s="244"/>
      <c r="N201" s="244"/>
      <c r="O201" s="244"/>
      <c r="P201" s="244"/>
    </row>
    <row r="202" spans="1:16">
      <c r="A202" s="243"/>
      <c r="B202" s="244"/>
      <c r="C202" s="244"/>
      <c r="D202" s="244"/>
      <c r="E202" s="244"/>
      <c r="F202" s="244"/>
      <c r="G202" s="244"/>
      <c r="H202" s="244"/>
      <c r="I202" s="244"/>
      <c r="J202" s="244"/>
      <c r="K202" s="244"/>
      <c r="L202" s="244"/>
      <c r="M202" s="244"/>
      <c r="N202" s="244"/>
      <c r="O202" s="244"/>
      <c r="P202" s="244"/>
    </row>
    <row r="203" spans="1:16">
      <c r="A203" s="243"/>
      <c r="B203" s="244"/>
      <c r="C203" s="244"/>
      <c r="D203" s="244"/>
      <c r="E203" s="244"/>
      <c r="F203" s="244"/>
      <c r="G203" s="244"/>
      <c r="H203" s="244"/>
      <c r="I203" s="244"/>
      <c r="J203" s="244"/>
      <c r="K203" s="244"/>
      <c r="L203" s="244"/>
      <c r="M203" s="244"/>
      <c r="N203" s="244"/>
      <c r="O203" s="244"/>
      <c r="P203" s="244"/>
    </row>
    <row r="204" spans="1:16">
      <c r="A204" s="243"/>
      <c r="B204" s="244"/>
      <c r="C204" s="244"/>
      <c r="D204" s="244"/>
      <c r="E204" s="244"/>
      <c r="F204" s="244"/>
      <c r="G204" s="244"/>
      <c r="H204" s="244"/>
      <c r="I204" s="244"/>
      <c r="J204" s="244"/>
      <c r="K204" s="244"/>
      <c r="L204" s="244"/>
      <c r="M204" s="244"/>
      <c r="N204" s="244"/>
      <c r="O204" s="244"/>
      <c r="P204" s="244"/>
    </row>
    <row r="205" spans="1:16">
      <c r="A205" s="243"/>
      <c r="B205" s="244"/>
      <c r="C205" s="244"/>
      <c r="D205" s="244"/>
      <c r="E205" s="244"/>
      <c r="F205" s="244"/>
      <c r="G205" s="244"/>
      <c r="H205" s="244"/>
      <c r="I205" s="244"/>
      <c r="J205" s="244"/>
      <c r="K205" s="244"/>
      <c r="L205" s="244"/>
      <c r="M205" s="244"/>
      <c r="N205" s="244"/>
      <c r="O205" s="244"/>
      <c r="P205" s="244"/>
    </row>
    <row r="206" spans="1:16">
      <c r="A206" s="243"/>
      <c r="B206" s="244"/>
      <c r="C206" s="244"/>
      <c r="D206" s="244"/>
      <c r="E206" s="244"/>
      <c r="F206" s="244"/>
      <c r="G206" s="244"/>
      <c r="H206" s="244"/>
      <c r="I206" s="244"/>
      <c r="J206" s="244"/>
      <c r="K206" s="244"/>
      <c r="L206" s="244"/>
      <c r="M206" s="244"/>
      <c r="N206" s="244"/>
      <c r="O206" s="244"/>
      <c r="P206" s="244"/>
    </row>
    <row r="207" spans="1:16">
      <c r="A207" s="247"/>
      <c r="B207" s="248"/>
      <c r="C207" s="248"/>
      <c r="D207" s="248"/>
      <c r="E207" s="248"/>
      <c r="F207" s="248"/>
      <c r="G207" s="248"/>
      <c r="H207" s="248"/>
      <c r="I207" s="248"/>
      <c r="J207" s="248"/>
      <c r="K207" s="248"/>
      <c r="L207" s="248"/>
      <c r="M207" s="248"/>
      <c r="N207" s="248"/>
      <c r="O207" s="248"/>
      <c r="P207" s="248"/>
    </row>
    <row r="208" spans="1:16">
      <c r="A208" s="243"/>
      <c r="B208" s="244"/>
      <c r="C208" s="244"/>
      <c r="D208" s="244"/>
      <c r="E208" s="244"/>
      <c r="F208" s="244"/>
      <c r="G208" s="244"/>
      <c r="H208" s="244"/>
      <c r="I208" s="244"/>
      <c r="J208" s="244"/>
      <c r="K208" s="244"/>
      <c r="L208" s="244"/>
      <c r="M208" s="244"/>
      <c r="N208" s="244"/>
      <c r="O208" s="244"/>
      <c r="P208" s="244"/>
    </row>
  </sheetData>
  <customSheetViews>
    <customSheetView guid="{E6D9E970-926F-4F3B-8D36-41EB74ECFD6A}" showGridLines="0" fitToPage="1" topLeftCell="A13">
      <selection activeCell="H24" sqref="H24"/>
      <rowBreaks count="2" manualBreakCount="2">
        <brk id="42" max="16383" man="1"/>
        <brk id="99" max="16383" man="1"/>
      </rowBreaks>
      <pageMargins left="0.5" right="0.5" top="1" bottom="0.5" header="0.5" footer="0.5"/>
      <printOptions horizontalCentered="1"/>
      <pageSetup scale="64" fitToHeight="3" orientation="portrait" r:id="rId1"/>
      <headerFooter alignWithMargins="0"/>
    </customSheetView>
  </customSheetViews>
  <mergeCells count="1">
    <mergeCell ref="A1:H1"/>
  </mergeCells>
  <printOptions horizontalCentered="1"/>
  <pageMargins left="0.5" right="0.5" top="1" bottom="0.5" header="0.5" footer="0.5"/>
  <pageSetup scale="49" fitToHeight="3" orientation="portrait" r:id="rId2"/>
  <headerFooter alignWithMargins="0"/>
  <rowBreaks count="1" manualBreakCount="1">
    <brk id="70" max="15"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2DA0C-D881-4513-A0B8-E5C32F2D4672}">
  <sheetPr>
    <pageSetUpPr fitToPage="1"/>
  </sheetPr>
  <dimension ref="A1:P176"/>
  <sheetViews>
    <sheetView showGridLines="0" view="pageBreakPreview" zoomScale="99" zoomScaleNormal="100" zoomScaleSheetLayoutView="99" workbookViewId="0">
      <selection sqref="A1:XFD1048576"/>
    </sheetView>
  </sheetViews>
  <sheetFormatPr defaultColWidth="9.1796875" defaultRowHeight="12.5"/>
  <cols>
    <col min="1" max="1" width="32.7265625" style="229" customWidth="1"/>
    <col min="2" max="2" width="16" style="229" bestFit="1" customWidth="1"/>
    <col min="3" max="3" width="5.1796875" style="229" customWidth="1"/>
    <col min="4" max="4" width="16" style="229" bestFit="1" customWidth="1"/>
    <col min="5" max="5" width="4.7265625" style="229" customWidth="1"/>
    <col min="6" max="6" width="17" style="229" bestFit="1" customWidth="1"/>
    <col min="7" max="7" width="3.26953125" style="229" customWidth="1"/>
    <col min="8" max="8" width="17" style="229" bestFit="1" customWidth="1"/>
    <col min="9" max="9" width="4.453125" style="229" customWidth="1"/>
    <col min="10" max="10" width="17" style="229" bestFit="1" customWidth="1"/>
    <col min="11" max="11" width="3.7265625" style="229" customWidth="1"/>
    <col min="12" max="12" width="17" style="229" bestFit="1" customWidth="1"/>
    <col min="13" max="13" width="4.1796875" style="229" customWidth="1"/>
    <col min="14" max="14" width="17" style="229" bestFit="1" customWidth="1"/>
    <col min="15" max="15" width="3.54296875" style="229" customWidth="1"/>
    <col min="16" max="16" width="18.7265625" style="229" bestFit="1" customWidth="1"/>
    <col min="17" max="16384" width="9.1796875" style="229"/>
  </cols>
  <sheetData>
    <row r="1" spans="1:16" ht="18">
      <c r="A1" s="1785" t="s">
        <v>1400</v>
      </c>
      <c r="B1" s="1786"/>
      <c r="C1" s="1786"/>
      <c r="D1" s="1786"/>
      <c r="E1" s="1786"/>
      <c r="F1" s="1786"/>
      <c r="G1" s="1786"/>
    </row>
    <row r="2" spans="1:16" ht="13">
      <c r="H2" s="230"/>
      <c r="I2" s="231"/>
      <c r="J2" s="232"/>
    </row>
    <row r="3" spans="1:16" ht="13">
      <c r="A3" s="1587" t="s">
        <v>995</v>
      </c>
      <c r="B3" s="1588"/>
      <c r="C3" s="1588"/>
      <c r="D3" s="1588"/>
      <c r="E3" s="1588"/>
      <c r="F3" s="1588"/>
      <c r="G3" s="1588"/>
      <c r="H3" s="1589"/>
      <c r="I3" s="1590"/>
      <c r="J3" s="1591"/>
      <c r="K3" s="1588"/>
      <c r="L3" s="1588"/>
      <c r="M3" s="1588"/>
      <c r="N3" s="1588"/>
      <c r="O3" s="1588"/>
      <c r="P3" s="1588"/>
    </row>
    <row r="4" spans="1:16" ht="13">
      <c r="A4" s="1590"/>
      <c r="B4" s="1590"/>
      <c r="C4" s="1590"/>
      <c r="D4" s="1590"/>
      <c r="E4" s="1590"/>
      <c r="F4" s="1590"/>
      <c r="G4" s="1590"/>
      <c r="H4" s="1590"/>
      <c r="I4" s="1590"/>
      <c r="J4" s="1591"/>
      <c r="K4" s="1588"/>
      <c r="L4" s="1588"/>
      <c r="M4" s="1588"/>
      <c r="N4" s="1588"/>
      <c r="O4" s="1588"/>
      <c r="P4" s="1588"/>
    </row>
    <row r="5" spans="1:16" ht="14.5">
      <c r="A5"/>
      <c r="B5" s="233" t="s">
        <v>467</v>
      </c>
      <c r="C5" s="233"/>
      <c r="D5" s="233" t="s">
        <v>468</v>
      </c>
      <c r="E5" s="233"/>
      <c r="F5" s="233"/>
      <c r="G5" s="233"/>
      <c r="H5" s="233"/>
      <c r="I5" s="233"/>
      <c r="J5" s="233"/>
      <c r="K5" s="233"/>
      <c r="L5" s="233"/>
      <c r="M5" s="233"/>
      <c r="N5" s="233"/>
      <c r="O5" s="233"/>
      <c r="P5" s="233"/>
    </row>
    <row r="6" spans="1:16" ht="14.5">
      <c r="A6"/>
      <c r="B6" s="233" t="s">
        <v>469</v>
      </c>
      <c r="C6" s="233"/>
      <c r="D6" s="233" t="s">
        <v>470</v>
      </c>
      <c r="E6" s="233"/>
      <c r="F6" s="233" t="s">
        <v>140</v>
      </c>
      <c r="G6" s="233"/>
      <c r="H6" s="233" t="s">
        <v>996</v>
      </c>
      <c r="I6" s="1588"/>
      <c r="J6" s="233" t="s">
        <v>997</v>
      </c>
      <c r="K6" s="1588"/>
      <c r="L6" s="233" t="s">
        <v>998</v>
      </c>
      <c r="M6" s="233"/>
      <c r="N6" s="233" t="s">
        <v>471</v>
      </c>
      <c r="O6" s="233"/>
      <c r="P6" s="233" t="s">
        <v>44</v>
      </c>
    </row>
    <row r="7" spans="1:16" s="313" customFormat="1" ht="14.5">
      <c r="A7"/>
      <c r="B7" s="1456"/>
      <c r="C7" s="1456"/>
      <c r="D7" s="1456"/>
      <c r="E7" s="1456"/>
      <c r="F7" s="1456"/>
      <c r="G7" s="1456"/>
      <c r="H7" s="1456"/>
      <c r="I7" s="1456"/>
      <c r="J7" s="1456"/>
      <c r="K7" s="1456"/>
      <c r="L7" s="1456"/>
      <c r="M7" s="1456"/>
      <c r="N7" s="1456"/>
      <c r="O7" s="1592"/>
      <c r="P7" s="1593"/>
    </row>
    <row r="8" spans="1:16">
      <c r="A8" s="1586" t="s">
        <v>1781</v>
      </c>
      <c r="B8" s="1586">
        <v>181959.02000000002</v>
      </c>
      <c r="C8" s="1586"/>
      <c r="D8" s="1586">
        <v>149775.14000000001</v>
      </c>
      <c r="E8" s="1586"/>
      <c r="F8" s="1586">
        <v>295363.7300000001</v>
      </c>
      <c r="G8" s="1586"/>
      <c r="H8" s="1586">
        <v>485553.75</v>
      </c>
      <c r="I8" s="1586"/>
      <c r="J8" s="1586">
        <v>1056011.43</v>
      </c>
      <c r="K8" s="1586"/>
      <c r="L8" s="1586">
        <v>523202.37</v>
      </c>
      <c r="M8" s="1586"/>
      <c r="N8" s="1586">
        <v>476216.34999999963</v>
      </c>
      <c r="O8" s="1594"/>
      <c r="P8" s="1653">
        <f t="shared" ref="P8:P28" si="0">SUM(B8:O8)</f>
        <v>3168081.79</v>
      </c>
    </row>
    <row r="9" spans="1:16">
      <c r="A9" s="1586" t="s">
        <v>1782</v>
      </c>
      <c r="B9" s="1586">
        <v>1079200.1499999999</v>
      </c>
      <c r="C9" s="1586"/>
      <c r="D9" s="1586">
        <v>898023.57</v>
      </c>
      <c r="E9" s="1586"/>
      <c r="F9" s="1586">
        <v>1762931.66</v>
      </c>
      <c r="G9" s="1586"/>
      <c r="H9" s="1586">
        <v>2864329.3200000003</v>
      </c>
      <c r="I9" s="1586"/>
      <c r="J9" s="1586">
        <v>6297137.4300000006</v>
      </c>
      <c r="K9" s="1586"/>
      <c r="L9" s="1586">
        <v>2892667.5799999996</v>
      </c>
      <c r="M9" s="1586"/>
      <c r="N9" s="1586">
        <v>2311291.4299999997</v>
      </c>
      <c r="O9" s="1594"/>
      <c r="P9" s="1653">
        <f t="shared" si="0"/>
        <v>18105581.140000001</v>
      </c>
    </row>
    <row r="10" spans="1:16">
      <c r="A10" s="1586" t="s">
        <v>1783</v>
      </c>
      <c r="B10" s="1586">
        <v>192329.68</v>
      </c>
      <c r="C10" s="1586"/>
      <c r="D10" s="1586">
        <v>361699.28</v>
      </c>
      <c r="E10" s="1586"/>
      <c r="F10" s="1586">
        <v>330802.15999999997</v>
      </c>
      <c r="G10" s="1586"/>
      <c r="H10" s="1586">
        <v>537153.53</v>
      </c>
      <c r="I10" s="1586"/>
      <c r="J10" s="1586">
        <v>1260731.8300000003</v>
      </c>
      <c r="K10" s="1586"/>
      <c r="L10" s="1586">
        <v>544745.83000000007</v>
      </c>
      <c r="M10" s="1586"/>
      <c r="N10" s="1586">
        <v>37577666.210000001</v>
      </c>
      <c r="O10" s="1594"/>
      <c r="P10" s="1653">
        <f t="shared" si="0"/>
        <v>40805128.520000003</v>
      </c>
    </row>
    <row r="11" spans="1:16">
      <c r="A11" s="1586" t="s">
        <v>1784</v>
      </c>
      <c r="B11" s="1586">
        <v>461605.3</v>
      </c>
      <c r="C11" s="1586"/>
      <c r="D11" s="1586">
        <v>385469.25</v>
      </c>
      <c r="E11" s="1586"/>
      <c r="F11" s="1586">
        <v>817766.58000000007</v>
      </c>
      <c r="G11" s="1586"/>
      <c r="H11" s="1586">
        <v>1337694.6000000001</v>
      </c>
      <c r="I11" s="1586"/>
      <c r="J11" s="1586">
        <v>2883515.52</v>
      </c>
      <c r="K11" s="1586"/>
      <c r="L11" s="1586">
        <v>1349333.78</v>
      </c>
      <c r="M11" s="1586"/>
      <c r="N11" s="1586">
        <v>2155343.5700000012</v>
      </c>
      <c r="O11" s="1594"/>
      <c r="P11" s="1653">
        <f t="shared" si="0"/>
        <v>9390728.6000000015</v>
      </c>
    </row>
    <row r="12" spans="1:16">
      <c r="A12" s="1586" t="s">
        <v>1785</v>
      </c>
      <c r="B12" s="1586">
        <v>987250.25</v>
      </c>
      <c r="C12" s="1586"/>
      <c r="D12" s="1586">
        <v>457001.76</v>
      </c>
      <c r="E12" s="1586"/>
      <c r="F12" s="1586">
        <v>897513.45</v>
      </c>
      <c r="G12" s="1586"/>
      <c r="H12" s="1586">
        <v>3177761.1899999995</v>
      </c>
      <c r="I12" s="1586"/>
      <c r="J12" s="1586">
        <v>3058624.27</v>
      </c>
      <c r="K12" s="1586"/>
      <c r="L12" s="1586">
        <v>2241212.4400000004</v>
      </c>
      <c r="M12" s="1586"/>
      <c r="N12" s="1586">
        <v>904845.38000000082</v>
      </c>
      <c r="O12" s="1594"/>
      <c r="P12" s="1653">
        <f t="shared" si="0"/>
        <v>11724208.74</v>
      </c>
    </row>
    <row r="13" spans="1:16">
      <c r="A13" s="1586" t="s">
        <v>1786</v>
      </c>
      <c r="B13" s="1586">
        <v>695228.21</v>
      </c>
      <c r="C13" s="1586"/>
      <c r="D13" s="1586">
        <v>577410.85</v>
      </c>
      <c r="E13" s="1586"/>
      <c r="F13" s="1586">
        <v>1134453</v>
      </c>
      <c r="G13" s="1586"/>
      <c r="H13" s="1586">
        <v>1843612.91</v>
      </c>
      <c r="I13" s="1586"/>
      <c r="J13" s="1586">
        <v>3857769.8899999997</v>
      </c>
      <c r="K13" s="1586"/>
      <c r="L13" s="1586">
        <v>1857546.72</v>
      </c>
      <c r="M13" s="1586"/>
      <c r="N13" s="1586">
        <v>125168.04000000283</v>
      </c>
      <c r="O13" s="1594"/>
      <c r="P13" s="1653">
        <f t="shared" si="0"/>
        <v>10091189.620000003</v>
      </c>
    </row>
    <row r="14" spans="1:16">
      <c r="A14" s="1586" t="s">
        <v>1787</v>
      </c>
      <c r="B14" s="1586">
        <v>3553393.2199999997</v>
      </c>
      <c r="C14" s="1586"/>
      <c r="D14" s="1586">
        <v>2931298.67</v>
      </c>
      <c r="E14" s="1586"/>
      <c r="F14" s="1586">
        <v>5786775.3600000003</v>
      </c>
      <c r="G14" s="1586"/>
      <c r="H14" s="1586">
        <v>9465640.9199999999</v>
      </c>
      <c r="I14" s="1586"/>
      <c r="J14" s="1586">
        <v>19647052.779999997</v>
      </c>
      <c r="K14" s="1586"/>
      <c r="L14" s="1586">
        <v>9524948.290000001</v>
      </c>
      <c r="M14" s="1586"/>
      <c r="N14" s="1586">
        <v>3399129.1700000018</v>
      </c>
      <c r="O14" s="1594"/>
      <c r="P14" s="1653">
        <f t="shared" si="0"/>
        <v>54308238.410000004</v>
      </c>
    </row>
    <row r="15" spans="1:16">
      <c r="A15" s="1586" t="s">
        <v>1788</v>
      </c>
      <c r="B15" s="1586">
        <v>8474248.2699999996</v>
      </c>
      <c r="C15" s="1586"/>
      <c r="D15" s="1586">
        <v>5003991.5299999993</v>
      </c>
      <c r="E15" s="1586"/>
      <c r="F15" s="1586">
        <v>11023775.810000001</v>
      </c>
      <c r="G15" s="1586"/>
      <c r="H15" s="1586">
        <v>17891193.940000001</v>
      </c>
      <c r="I15" s="1586"/>
      <c r="J15" s="1586">
        <v>24868369.209999997</v>
      </c>
      <c r="K15" s="1586"/>
      <c r="L15" s="1586">
        <v>19090741.550000001</v>
      </c>
      <c r="M15" s="1586"/>
      <c r="N15" s="1586">
        <v>2866047.3900000304</v>
      </c>
      <c r="O15" s="1594"/>
      <c r="P15" s="1653">
        <f t="shared" si="0"/>
        <v>89218367.700000018</v>
      </c>
    </row>
    <row r="16" spans="1:16">
      <c r="A16" s="1586" t="s">
        <v>1789</v>
      </c>
      <c r="B16" s="1586">
        <v>0</v>
      </c>
      <c r="C16" s="1586"/>
      <c r="D16" s="1586">
        <v>0</v>
      </c>
      <c r="E16" s="1586"/>
      <c r="F16" s="1586">
        <v>0</v>
      </c>
      <c r="G16" s="1586"/>
      <c r="H16" s="1586">
        <v>0</v>
      </c>
      <c r="I16" s="1586"/>
      <c r="J16" s="1586">
        <v>0</v>
      </c>
      <c r="K16" s="1586"/>
      <c r="L16" s="1586">
        <v>0</v>
      </c>
      <c r="M16" s="1586"/>
      <c r="N16" s="1586">
        <v>6037.23</v>
      </c>
      <c r="O16" s="1594"/>
      <c r="P16" s="1653">
        <f t="shared" si="0"/>
        <v>6037.23</v>
      </c>
    </row>
    <row r="17" spans="1:16">
      <c r="A17" s="1586" t="s">
        <v>1790</v>
      </c>
      <c r="B17" s="1586">
        <v>8815148.2400000002</v>
      </c>
      <c r="C17" s="1586"/>
      <c r="D17" s="1586">
        <v>7445764.5</v>
      </c>
      <c r="E17" s="1586"/>
      <c r="F17" s="1586">
        <v>14917992.620000003</v>
      </c>
      <c r="G17" s="1586"/>
      <c r="H17" s="1586">
        <v>22316812.039999999</v>
      </c>
      <c r="I17" s="1586"/>
      <c r="J17" s="1586">
        <v>39983820.789999999</v>
      </c>
      <c r="K17" s="1586"/>
      <c r="L17" s="1586">
        <v>20603842.330000002</v>
      </c>
      <c r="M17" s="1586"/>
      <c r="N17" s="1586">
        <v>20017585.969999984</v>
      </c>
      <c r="O17" s="1594"/>
      <c r="P17" s="1653">
        <f t="shared" si="0"/>
        <v>134100966.48999998</v>
      </c>
    </row>
    <row r="18" spans="1:16">
      <c r="A18" s="1586" t="s">
        <v>1791</v>
      </c>
      <c r="B18" s="1586">
        <v>484431.35</v>
      </c>
      <c r="C18" s="1586"/>
      <c r="D18" s="1586">
        <v>454633.61999999988</v>
      </c>
      <c r="E18" s="1586"/>
      <c r="F18" s="1586">
        <v>707454.24000000011</v>
      </c>
      <c r="G18" s="1586"/>
      <c r="H18" s="1586">
        <v>1332138.8700000001</v>
      </c>
      <c r="I18" s="1586"/>
      <c r="J18" s="1586">
        <v>2423784.7400000002</v>
      </c>
      <c r="K18" s="1586"/>
      <c r="L18" s="1586">
        <v>1239830.4300000002</v>
      </c>
      <c r="M18" s="1586"/>
      <c r="N18" s="1586">
        <v>1790420.4399999864</v>
      </c>
      <c r="O18" s="1594"/>
      <c r="P18" s="1653">
        <f t="shared" si="0"/>
        <v>8432693.6899999864</v>
      </c>
    </row>
    <row r="19" spans="1:16">
      <c r="A19" s="1586" t="s">
        <v>1792</v>
      </c>
      <c r="B19" s="1586">
        <v>2250269.8199999998</v>
      </c>
      <c r="C19" s="1586"/>
      <c r="D19" s="1586">
        <v>1877943.09</v>
      </c>
      <c r="E19" s="1586"/>
      <c r="F19" s="1586">
        <v>3686813.1599999997</v>
      </c>
      <c r="G19" s="1586"/>
      <c r="H19" s="1586">
        <v>5887238.3399999989</v>
      </c>
      <c r="I19" s="1586"/>
      <c r="J19" s="1586">
        <v>16578498.960000001</v>
      </c>
      <c r="K19" s="1586"/>
      <c r="L19" s="1586">
        <v>5927719.4800000004</v>
      </c>
      <c r="M19" s="1586"/>
      <c r="N19" s="1586">
        <v>5969127.2799999863</v>
      </c>
      <c r="O19" s="1594"/>
      <c r="P19" s="1653">
        <f t="shared" si="0"/>
        <v>42177610.129999988</v>
      </c>
    </row>
    <row r="20" spans="1:16">
      <c r="A20" s="1586" t="s">
        <v>1793</v>
      </c>
      <c r="B20" s="1586">
        <v>2913968.2199999997</v>
      </c>
      <c r="C20" s="1586"/>
      <c r="D20" s="1586">
        <v>2038434.8699999999</v>
      </c>
      <c r="E20" s="1586"/>
      <c r="F20" s="1586">
        <v>4420980.1100000003</v>
      </c>
      <c r="G20" s="1586"/>
      <c r="H20" s="1586">
        <v>9695196.7000000011</v>
      </c>
      <c r="I20" s="1586"/>
      <c r="J20" s="1586">
        <v>19872890.979999997</v>
      </c>
      <c r="K20" s="1586"/>
      <c r="L20" s="1586">
        <v>8893750.290000001</v>
      </c>
      <c r="M20" s="1586"/>
      <c r="N20" s="1586">
        <v>6874385.5600000024</v>
      </c>
      <c r="O20" s="1594"/>
      <c r="P20" s="1653">
        <f t="shared" si="0"/>
        <v>54709606.729999997</v>
      </c>
    </row>
    <row r="21" spans="1:16">
      <c r="A21" s="1586" t="s">
        <v>1794</v>
      </c>
      <c r="B21" s="1586">
        <v>81536584.360000014</v>
      </c>
      <c r="C21" s="1586"/>
      <c r="D21" s="1586">
        <v>84098053.700000003</v>
      </c>
      <c r="E21" s="1586"/>
      <c r="F21" s="1586">
        <v>117082448.20999996</v>
      </c>
      <c r="G21" s="1586"/>
      <c r="H21" s="1586">
        <v>239417572.94</v>
      </c>
      <c r="I21" s="1586"/>
      <c r="J21" s="1586">
        <v>465254621</v>
      </c>
      <c r="K21" s="1586"/>
      <c r="L21" s="1586">
        <v>227599697.77000001</v>
      </c>
      <c r="M21" s="1586"/>
      <c r="N21" s="1586">
        <v>52883696.289999962</v>
      </c>
      <c r="O21" s="1594"/>
      <c r="P21" s="1653">
        <f t="shared" si="0"/>
        <v>1267872674.27</v>
      </c>
    </row>
    <row r="22" spans="1:16">
      <c r="A22" s="1586" t="s">
        <v>1795</v>
      </c>
      <c r="B22" s="1586">
        <v>237706.90999999997</v>
      </c>
      <c r="C22" s="1586"/>
      <c r="D22" s="1586">
        <v>198207.61000000004</v>
      </c>
      <c r="E22" s="1586"/>
      <c r="F22" s="1586">
        <v>389448.55</v>
      </c>
      <c r="G22" s="1586"/>
      <c r="H22" s="1586">
        <v>631648.03</v>
      </c>
      <c r="I22" s="1586"/>
      <c r="J22" s="1586">
        <v>1340051.3099999998</v>
      </c>
      <c r="K22" s="1586"/>
      <c r="L22" s="1586">
        <v>637290.69999999995</v>
      </c>
      <c r="M22" s="1586"/>
      <c r="N22" s="1586">
        <v>368632.85999999987</v>
      </c>
      <c r="O22" s="1594"/>
      <c r="P22" s="1653">
        <f t="shared" si="0"/>
        <v>3802985.97</v>
      </c>
    </row>
    <row r="23" spans="1:16">
      <c r="A23" s="1586" t="s">
        <v>1796</v>
      </c>
      <c r="B23" s="1586">
        <v>1630322.29</v>
      </c>
      <c r="C23" s="1586"/>
      <c r="D23" s="1586">
        <v>1414406.68</v>
      </c>
      <c r="E23" s="1586"/>
      <c r="F23" s="1586">
        <v>2540135.13</v>
      </c>
      <c r="G23" s="1586"/>
      <c r="H23" s="1586">
        <v>3366248.7700000005</v>
      </c>
      <c r="I23" s="1586"/>
      <c r="J23" s="1586">
        <v>6367977.5500000007</v>
      </c>
      <c r="K23" s="1586"/>
      <c r="L23" s="1586">
        <v>3875824.1100000003</v>
      </c>
      <c r="M23" s="1586"/>
      <c r="N23" s="1586">
        <v>1980372.7299999967</v>
      </c>
      <c r="O23" s="1594"/>
      <c r="P23" s="1653">
        <f t="shared" si="0"/>
        <v>21175287.259999998</v>
      </c>
    </row>
    <row r="24" spans="1:16">
      <c r="A24" s="1586" t="s">
        <v>1797</v>
      </c>
      <c r="B24" s="1586">
        <v>499757.94999999995</v>
      </c>
      <c r="C24" s="1586"/>
      <c r="D24" s="1586">
        <v>474624.45</v>
      </c>
      <c r="E24" s="1586"/>
      <c r="F24" s="1586">
        <v>658463.57999999996</v>
      </c>
      <c r="G24" s="1586"/>
      <c r="H24" s="1586">
        <v>1007937.96</v>
      </c>
      <c r="I24" s="1586"/>
      <c r="J24" s="1586">
        <v>3861619</v>
      </c>
      <c r="K24" s="1586"/>
      <c r="L24" s="1586">
        <v>1074069.67</v>
      </c>
      <c r="M24" s="1586"/>
      <c r="N24" s="1586">
        <v>650995.11000000127</v>
      </c>
      <c r="O24" s="1594"/>
      <c r="P24" s="1653">
        <f t="shared" si="0"/>
        <v>8227467.7200000007</v>
      </c>
    </row>
    <row r="25" spans="1:16">
      <c r="A25" s="1586" t="s">
        <v>1798</v>
      </c>
      <c r="B25" s="1586">
        <v>299949.67</v>
      </c>
      <c r="C25" s="1586"/>
      <c r="D25" s="1586">
        <v>252567.52000000002</v>
      </c>
      <c r="E25" s="1586"/>
      <c r="F25" s="1586">
        <v>493088.18000000005</v>
      </c>
      <c r="G25" s="1586"/>
      <c r="H25" s="1586">
        <v>802030.97000000009</v>
      </c>
      <c r="I25" s="1586"/>
      <c r="J25" s="1586">
        <v>1714231.2599999998</v>
      </c>
      <c r="K25" s="1586"/>
      <c r="L25" s="1586">
        <v>809410.40999999992</v>
      </c>
      <c r="M25" s="1586"/>
      <c r="N25" s="1586">
        <v>933131.01000000071</v>
      </c>
      <c r="O25" s="1594"/>
      <c r="P25" s="1653">
        <f t="shared" si="0"/>
        <v>5304409.0200000005</v>
      </c>
    </row>
    <row r="26" spans="1:16">
      <c r="A26" s="1586" t="s">
        <v>1799</v>
      </c>
      <c r="B26" s="1586">
        <v>1605035.8000000003</v>
      </c>
      <c r="C26" s="1586"/>
      <c r="D26" s="1586">
        <v>1591400.6</v>
      </c>
      <c r="E26" s="1586"/>
      <c r="F26" s="1586">
        <v>3512815.84</v>
      </c>
      <c r="G26" s="1586"/>
      <c r="H26" s="1586">
        <v>4102490.2700000009</v>
      </c>
      <c r="I26" s="1586"/>
      <c r="J26" s="1586">
        <v>11894095.239999998</v>
      </c>
      <c r="K26" s="1586"/>
      <c r="L26" s="1586">
        <v>5141473.07</v>
      </c>
      <c r="M26" s="1586"/>
      <c r="N26" s="1586">
        <v>4828643.0799999945</v>
      </c>
      <c r="O26" s="1594"/>
      <c r="P26" s="1653">
        <f t="shared" si="0"/>
        <v>32675953.899999995</v>
      </c>
    </row>
    <row r="27" spans="1:16">
      <c r="A27" s="1586" t="s">
        <v>1800</v>
      </c>
      <c r="B27" s="1586">
        <v>-92.58</v>
      </c>
      <c r="C27" s="1586"/>
      <c r="D27" s="1586">
        <v>-82.73</v>
      </c>
      <c r="E27" s="1586"/>
      <c r="F27" s="1586">
        <v>-156.46</v>
      </c>
      <c r="G27" s="1586"/>
      <c r="H27" s="1586">
        <v>-251.64</v>
      </c>
      <c r="I27" s="1586"/>
      <c r="J27" s="1586">
        <v>-267.25000000000006</v>
      </c>
      <c r="K27" s="1586"/>
      <c r="L27" s="1586">
        <v>-255.41</v>
      </c>
      <c r="M27" s="1586"/>
      <c r="N27" s="1586">
        <v>-38.819999999999936</v>
      </c>
      <c r="O27" s="1594"/>
      <c r="P27" s="1653">
        <f t="shared" si="0"/>
        <v>-1144.8900000000001</v>
      </c>
    </row>
    <row r="28" spans="1:16" ht="14">
      <c r="A28" s="280"/>
      <c r="B28" s="1456"/>
      <c r="C28" s="1456"/>
      <c r="D28" s="1456"/>
      <c r="E28" s="1456"/>
      <c r="F28" s="1456"/>
      <c r="G28" s="1456"/>
      <c r="H28" s="1456"/>
      <c r="I28" s="1456"/>
      <c r="J28" s="1456"/>
      <c r="K28" s="1456"/>
      <c r="L28" s="1456"/>
      <c r="M28" s="1456"/>
      <c r="N28" s="1456"/>
      <c r="O28" s="1594"/>
      <c r="P28" s="1653">
        <f t="shared" si="0"/>
        <v>0</v>
      </c>
    </row>
    <row r="29" spans="1:16" ht="14.5" thickBot="1">
      <c r="A29" s="795" t="s">
        <v>44</v>
      </c>
      <c r="B29" s="650">
        <f>SUM(B7:B28)</f>
        <v>115898296.13000003</v>
      </c>
      <c r="C29" s="650"/>
      <c r="D29" s="650">
        <f t="shared" ref="D29:P29" si="1">SUM(D7:D28)</f>
        <v>110610623.95999999</v>
      </c>
      <c r="E29" s="650"/>
      <c r="F29" s="650">
        <f t="shared" si="1"/>
        <v>170458864.91</v>
      </c>
      <c r="G29" s="650"/>
      <c r="H29" s="650">
        <f t="shared" si="1"/>
        <v>326162003.40999997</v>
      </c>
      <c r="I29" s="650"/>
      <c r="J29" s="650">
        <f t="shared" si="1"/>
        <v>632220535.93999982</v>
      </c>
      <c r="K29" s="650"/>
      <c r="L29" s="650">
        <f t="shared" si="1"/>
        <v>313827051.41000003</v>
      </c>
      <c r="M29" s="650"/>
      <c r="N29" s="650">
        <f t="shared" si="1"/>
        <v>146118696.27999994</v>
      </c>
      <c r="O29" s="650"/>
      <c r="P29" s="650">
        <f t="shared" si="1"/>
        <v>1815296072.04</v>
      </c>
    </row>
    <row r="30" spans="1:16" ht="13" thickTop="1">
      <c r="B30" s="244"/>
      <c r="C30" s="244"/>
      <c r="D30" s="244"/>
      <c r="E30" s="244"/>
      <c r="F30" s="244"/>
      <c r="G30" s="244"/>
      <c r="H30" s="245"/>
      <c r="I30" s="245"/>
      <c r="J30" s="244"/>
    </row>
    <row r="31" spans="1:16">
      <c r="B31" s="244"/>
      <c r="C31" s="244"/>
      <c r="D31" s="244"/>
      <c r="E31" s="244"/>
      <c r="F31" s="244"/>
      <c r="G31" s="244"/>
      <c r="H31" s="245"/>
      <c r="I31" s="245"/>
      <c r="J31" s="244"/>
    </row>
    <row r="32" spans="1:16">
      <c r="B32" s="244"/>
      <c r="C32" s="244"/>
      <c r="D32" s="244"/>
      <c r="E32" s="244"/>
      <c r="F32" s="244"/>
      <c r="G32" s="244"/>
      <c r="H32" s="245"/>
      <c r="I32" s="245"/>
      <c r="J32" s="244"/>
    </row>
    <row r="33" spans="2:10">
      <c r="B33" s="244"/>
      <c r="C33" s="244"/>
      <c r="D33" s="244"/>
      <c r="E33" s="244"/>
      <c r="F33" s="244"/>
      <c r="G33" s="244"/>
      <c r="H33" s="245"/>
      <c r="I33" s="245"/>
      <c r="J33" s="244"/>
    </row>
    <row r="34" spans="2:10">
      <c r="B34" s="244"/>
      <c r="C34" s="244"/>
      <c r="D34" s="244"/>
      <c r="E34" s="244"/>
      <c r="F34" s="244"/>
      <c r="G34" s="244"/>
      <c r="H34" s="245"/>
      <c r="I34" s="245"/>
      <c r="J34" s="244"/>
    </row>
    <row r="35" spans="2:10">
      <c r="B35" s="244"/>
      <c r="C35" s="244"/>
      <c r="D35" s="244"/>
      <c r="E35" s="244"/>
      <c r="F35" s="244"/>
      <c r="G35" s="244"/>
      <c r="H35" s="245"/>
      <c r="I35" s="245"/>
      <c r="J35" s="244"/>
    </row>
    <row r="36" spans="2:10">
      <c r="B36" s="244"/>
      <c r="C36" s="244"/>
      <c r="D36" s="244"/>
      <c r="E36" s="244"/>
      <c r="F36" s="244"/>
      <c r="G36" s="244"/>
      <c r="H36" s="245"/>
      <c r="I36" s="245"/>
      <c r="J36" s="244"/>
    </row>
    <row r="37" spans="2:10">
      <c r="B37" s="244"/>
      <c r="C37" s="244"/>
      <c r="D37" s="244"/>
      <c r="E37" s="244"/>
      <c r="F37" s="244"/>
      <c r="G37" s="244"/>
      <c r="H37" s="245"/>
      <c r="I37" s="245"/>
      <c r="J37" s="244"/>
    </row>
    <row r="38" spans="2:10">
      <c r="B38" s="244"/>
      <c r="C38" s="244"/>
      <c r="D38" s="244"/>
      <c r="E38" s="244"/>
      <c r="F38" s="244"/>
      <c r="G38" s="244"/>
      <c r="H38" s="245"/>
      <c r="I38" s="245"/>
      <c r="J38" s="244"/>
    </row>
    <row r="39" spans="2:10">
      <c r="B39" s="244"/>
      <c r="C39" s="244"/>
      <c r="D39" s="244"/>
      <c r="E39" s="244"/>
      <c r="F39" s="244"/>
      <c r="G39" s="244"/>
      <c r="H39" s="245"/>
      <c r="I39" s="245"/>
      <c r="J39" s="244"/>
    </row>
    <row r="40" spans="2:10">
      <c r="B40" s="244"/>
      <c r="C40" s="244"/>
      <c r="D40" s="244"/>
      <c r="E40" s="244"/>
      <c r="F40" s="244"/>
      <c r="G40" s="244"/>
      <c r="H40" s="245"/>
      <c r="I40" s="245"/>
      <c r="J40" s="244"/>
    </row>
    <row r="41" spans="2:10">
      <c r="B41" s="244"/>
      <c r="C41" s="244"/>
      <c r="D41" s="244"/>
      <c r="E41" s="244"/>
      <c r="F41" s="244"/>
      <c r="G41" s="244"/>
      <c r="H41" s="245"/>
      <c r="I41" s="245"/>
      <c r="J41" s="244"/>
    </row>
    <row r="42" spans="2:10">
      <c r="B42" s="244"/>
      <c r="C42" s="244"/>
      <c r="D42" s="244"/>
      <c r="E42" s="244"/>
      <c r="F42" s="244"/>
      <c r="G42" s="244"/>
      <c r="H42" s="245"/>
      <c r="I42" s="245"/>
      <c r="J42" s="244"/>
    </row>
    <row r="43" spans="2:10">
      <c r="B43" s="244"/>
      <c r="C43" s="244"/>
      <c r="D43" s="244"/>
      <c r="E43" s="244"/>
      <c r="F43" s="244"/>
      <c r="G43" s="244"/>
      <c r="H43" s="245"/>
      <c r="I43" s="245"/>
      <c r="J43" s="244"/>
    </row>
    <row r="44" spans="2:10">
      <c r="B44" s="244"/>
      <c r="C44" s="244"/>
      <c r="D44" s="244"/>
      <c r="E44" s="244"/>
      <c r="F44" s="244"/>
      <c r="G44" s="244"/>
      <c r="H44" s="245"/>
      <c r="I44" s="245"/>
      <c r="J44" s="244"/>
    </row>
    <row r="45" spans="2:10">
      <c r="B45" s="244"/>
      <c r="C45" s="244"/>
      <c r="D45" s="244"/>
      <c r="E45" s="244"/>
      <c r="F45" s="244"/>
      <c r="G45" s="244"/>
      <c r="H45" s="245"/>
      <c r="I45" s="245"/>
      <c r="J45" s="244"/>
    </row>
    <row r="46" spans="2:10">
      <c r="B46" s="244"/>
      <c r="C46" s="244"/>
      <c r="D46" s="244"/>
      <c r="E46" s="244"/>
      <c r="F46" s="244"/>
      <c r="G46" s="244"/>
      <c r="H46" s="245"/>
      <c r="I46" s="245"/>
      <c r="J46" s="244"/>
    </row>
    <row r="47" spans="2:10">
      <c r="B47" s="244"/>
      <c r="C47" s="244"/>
      <c r="D47" s="244"/>
      <c r="E47" s="244"/>
      <c r="F47" s="244"/>
      <c r="G47" s="244"/>
      <c r="H47" s="245"/>
      <c r="I47" s="245"/>
      <c r="J47" s="244"/>
    </row>
    <row r="48" spans="2:10">
      <c r="B48" s="244"/>
      <c r="C48" s="244"/>
      <c r="D48" s="244"/>
      <c r="E48" s="244"/>
      <c r="F48" s="244"/>
      <c r="G48" s="244"/>
      <c r="H48" s="245"/>
      <c r="I48" s="245"/>
      <c r="J48" s="244"/>
    </row>
    <row r="49" spans="2:10">
      <c r="B49" s="244"/>
      <c r="C49" s="244"/>
      <c r="D49" s="244"/>
      <c r="E49" s="244"/>
      <c r="F49" s="244"/>
      <c r="G49" s="244"/>
      <c r="H49" s="245"/>
      <c r="I49" s="245"/>
      <c r="J49" s="244"/>
    </row>
    <row r="50" spans="2:10">
      <c r="B50" s="244"/>
      <c r="C50" s="244"/>
      <c r="D50" s="244"/>
      <c r="E50" s="244"/>
      <c r="F50" s="244"/>
      <c r="G50" s="244"/>
      <c r="H50" s="245"/>
      <c r="I50" s="245"/>
      <c r="J50" s="244"/>
    </row>
    <row r="51" spans="2:10">
      <c r="B51" s="244"/>
      <c r="C51" s="244"/>
      <c r="D51" s="244"/>
      <c r="E51" s="244"/>
      <c r="F51" s="244"/>
      <c r="G51" s="244"/>
      <c r="H51" s="245"/>
      <c r="I51" s="245"/>
      <c r="J51" s="244"/>
    </row>
    <row r="52" spans="2:10">
      <c r="B52" s="244"/>
      <c r="C52" s="244"/>
      <c r="D52" s="244"/>
      <c r="E52" s="244"/>
      <c r="F52" s="244"/>
      <c r="G52" s="244"/>
      <c r="H52" s="245"/>
      <c r="I52" s="245"/>
      <c r="J52" s="244"/>
    </row>
    <row r="53" spans="2:10">
      <c r="B53" s="244"/>
      <c r="C53" s="244"/>
      <c r="D53" s="244"/>
      <c r="E53" s="244"/>
      <c r="F53" s="244"/>
      <c r="G53" s="244"/>
      <c r="H53" s="245"/>
      <c r="I53" s="245"/>
      <c r="J53" s="244"/>
    </row>
    <row r="54" spans="2:10">
      <c r="B54" s="244"/>
      <c r="C54" s="244"/>
      <c r="D54" s="244"/>
      <c r="E54" s="244"/>
      <c r="F54" s="244"/>
      <c r="G54" s="244"/>
      <c r="H54" s="245"/>
      <c r="I54" s="245"/>
      <c r="J54" s="244"/>
    </row>
    <row r="55" spans="2:10">
      <c r="B55" s="244"/>
      <c r="C55" s="244"/>
      <c r="D55" s="244"/>
      <c r="E55" s="244"/>
      <c r="F55" s="244"/>
      <c r="G55" s="244"/>
      <c r="H55" s="245"/>
      <c r="I55" s="245"/>
      <c r="J55" s="244"/>
    </row>
    <row r="56" spans="2:10">
      <c r="B56" s="244"/>
      <c r="C56" s="244"/>
      <c r="D56" s="244"/>
      <c r="E56" s="244"/>
      <c r="F56" s="244"/>
      <c r="G56" s="244"/>
      <c r="H56" s="245"/>
      <c r="I56" s="245"/>
      <c r="J56" s="244"/>
    </row>
    <row r="57" spans="2:10">
      <c r="B57" s="244"/>
      <c r="C57" s="244"/>
      <c r="D57" s="244"/>
      <c r="E57" s="244"/>
      <c r="F57" s="244"/>
      <c r="G57" s="244"/>
      <c r="H57" s="245"/>
      <c r="I57" s="245"/>
      <c r="J57" s="244"/>
    </row>
    <row r="58" spans="2:10">
      <c r="B58" s="244"/>
      <c r="C58" s="244"/>
      <c r="D58" s="244"/>
      <c r="E58" s="244"/>
      <c r="F58" s="244"/>
      <c r="G58" s="244"/>
      <c r="H58" s="245"/>
      <c r="I58" s="245"/>
      <c r="J58" s="244"/>
    </row>
    <row r="59" spans="2:10">
      <c r="B59" s="244"/>
      <c r="C59" s="244"/>
      <c r="D59" s="244"/>
      <c r="E59" s="244"/>
      <c r="F59" s="244"/>
      <c r="G59" s="244"/>
      <c r="H59" s="245"/>
      <c r="I59" s="245"/>
      <c r="J59" s="244"/>
    </row>
    <row r="60" spans="2:10">
      <c r="B60" s="244"/>
      <c r="C60" s="244"/>
      <c r="D60" s="244"/>
      <c r="E60" s="244"/>
      <c r="F60" s="244"/>
      <c r="G60" s="244"/>
      <c r="H60" s="245"/>
      <c r="I60" s="245"/>
      <c r="J60" s="244"/>
    </row>
    <row r="61" spans="2:10">
      <c r="B61" s="244"/>
      <c r="C61" s="244"/>
      <c r="D61" s="244"/>
      <c r="E61" s="244"/>
      <c r="F61" s="244"/>
      <c r="G61" s="244"/>
      <c r="H61" s="245"/>
      <c r="I61" s="245"/>
      <c r="J61" s="244"/>
    </row>
    <row r="62" spans="2:10">
      <c r="B62" s="244"/>
      <c r="C62" s="244"/>
      <c r="D62" s="244"/>
      <c r="E62" s="244"/>
      <c r="F62" s="244"/>
      <c r="G62" s="244"/>
      <c r="H62" s="245"/>
      <c r="I62" s="245"/>
      <c r="J62" s="244"/>
    </row>
    <row r="63" spans="2:10">
      <c r="B63" s="244"/>
      <c r="C63" s="244"/>
      <c r="D63" s="244"/>
      <c r="E63" s="244"/>
      <c r="F63" s="244"/>
      <c r="G63" s="244"/>
      <c r="H63" s="245"/>
      <c r="I63" s="245"/>
      <c r="J63" s="244"/>
    </row>
    <row r="64" spans="2:10">
      <c r="B64" s="244"/>
      <c r="C64" s="244"/>
      <c r="D64" s="244"/>
      <c r="E64" s="244"/>
      <c r="F64" s="244"/>
      <c r="G64" s="244"/>
      <c r="H64" s="245"/>
      <c r="I64" s="245"/>
      <c r="J64" s="244"/>
    </row>
    <row r="65" spans="2:10">
      <c r="B65" s="244"/>
      <c r="C65" s="244"/>
      <c r="D65" s="244"/>
      <c r="E65" s="244"/>
      <c r="F65" s="244"/>
      <c r="G65" s="244"/>
      <c r="H65" s="245"/>
      <c r="I65" s="245"/>
      <c r="J65" s="244"/>
    </row>
    <row r="66" spans="2:10">
      <c r="B66" s="244"/>
      <c r="C66" s="244"/>
      <c r="D66" s="244"/>
      <c r="E66" s="244"/>
      <c r="F66" s="244"/>
      <c r="G66" s="244"/>
      <c r="H66" s="245"/>
      <c r="I66" s="245"/>
      <c r="J66" s="244"/>
    </row>
    <row r="67" spans="2:10">
      <c r="B67" s="244"/>
      <c r="C67" s="244"/>
      <c r="D67" s="244"/>
      <c r="E67" s="244"/>
      <c r="F67" s="244"/>
      <c r="G67" s="244"/>
      <c r="H67" s="245"/>
      <c r="I67" s="245"/>
      <c r="J67" s="244"/>
    </row>
    <row r="68" spans="2:10">
      <c r="B68" s="244"/>
      <c r="C68" s="244"/>
      <c r="D68" s="244"/>
      <c r="E68" s="244"/>
      <c r="F68" s="244"/>
      <c r="G68" s="244"/>
      <c r="H68" s="245"/>
      <c r="I68" s="245"/>
      <c r="J68" s="244"/>
    </row>
    <row r="69" spans="2:10">
      <c r="B69" s="244"/>
      <c r="C69" s="244"/>
      <c r="D69" s="244"/>
      <c r="E69" s="244"/>
      <c r="F69" s="244"/>
      <c r="G69" s="244"/>
      <c r="H69" s="245"/>
      <c r="I69" s="245"/>
      <c r="J69" s="244"/>
    </row>
    <row r="70" spans="2:10">
      <c r="B70" s="244"/>
      <c r="C70" s="244"/>
      <c r="D70" s="244"/>
      <c r="E70" s="244"/>
      <c r="F70" s="244"/>
      <c r="G70" s="244"/>
      <c r="H70" s="245"/>
      <c r="I70" s="245"/>
      <c r="J70" s="244"/>
    </row>
    <row r="71" spans="2:10">
      <c r="B71" s="244"/>
      <c r="C71" s="244"/>
      <c r="D71" s="244"/>
      <c r="E71" s="244"/>
      <c r="F71" s="244"/>
      <c r="G71" s="244"/>
      <c r="H71" s="245"/>
      <c r="I71" s="245"/>
      <c r="J71" s="244"/>
    </row>
    <row r="72" spans="2:10">
      <c r="B72" s="244"/>
      <c r="C72" s="244"/>
      <c r="D72" s="244"/>
      <c r="E72" s="244"/>
      <c r="F72" s="244"/>
      <c r="G72" s="244"/>
      <c r="H72" s="245"/>
      <c r="I72" s="245"/>
      <c r="J72" s="244"/>
    </row>
    <row r="73" spans="2:10">
      <c r="B73" s="244"/>
      <c r="C73" s="244"/>
      <c r="D73" s="244"/>
      <c r="E73" s="244"/>
      <c r="F73" s="244"/>
      <c r="G73" s="244"/>
      <c r="H73" s="245"/>
      <c r="I73" s="245"/>
      <c r="J73" s="244"/>
    </row>
    <row r="74" spans="2:10">
      <c r="B74" s="244"/>
      <c r="C74" s="244"/>
      <c r="D74" s="244"/>
      <c r="E74" s="244"/>
      <c r="F74" s="244"/>
      <c r="G74" s="244"/>
      <c r="H74" s="245"/>
      <c r="I74" s="245"/>
      <c r="J74" s="244"/>
    </row>
    <row r="75" spans="2:10">
      <c r="B75" s="244"/>
      <c r="C75" s="244"/>
      <c r="D75" s="244"/>
      <c r="E75" s="244"/>
      <c r="F75" s="244"/>
      <c r="G75" s="244"/>
      <c r="H75" s="245"/>
      <c r="I75" s="245"/>
      <c r="J75" s="244"/>
    </row>
    <row r="76" spans="2:10">
      <c r="B76" s="244"/>
      <c r="C76" s="244"/>
      <c r="D76" s="244"/>
      <c r="E76" s="244"/>
      <c r="F76" s="244"/>
      <c r="G76" s="244"/>
      <c r="H76" s="245"/>
      <c r="I76" s="245"/>
      <c r="J76" s="244"/>
    </row>
    <row r="77" spans="2:10">
      <c r="B77" s="244"/>
      <c r="C77" s="244"/>
      <c r="D77" s="244"/>
      <c r="E77" s="244"/>
      <c r="F77" s="244"/>
      <c r="G77" s="244"/>
      <c r="H77" s="245"/>
      <c r="I77" s="245"/>
      <c r="J77" s="244"/>
    </row>
    <row r="78" spans="2:10">
      <c r="B78" s="244"/>
      <c r="C78" s="244"/>
      <c r="D78" s="244"/>
      <c r="E78" s="244"/>
      <c r="F78" s="244"/>
      <c r="G78" s="244"/>
      <c r="H78" s="245"/>
      <c r="I78" s="245"/>
      <c r="J78" s="244"/>
    </row>
    <row r="79" spans="2:10">
      <c r="B79" s="244"/>
      <c r="C79" s="244"/>
      <c r="D79" s="244"/>
      <c r="E79" s="244"/>
      <c r="F79" s="244"/>
      <c r="G79" s="244"/>
      <c r="H79" s="245"/>
      <c r="I79" s="245"/>
      <c r="J79" s="244"/>
    </row>
    <row r="80" spans="2:10">
      <c r="B80" s="244"/>
      <c r="C80" s="244"/>
      <c r="D80" s="244"/>
      <c r="E80" s="244"/>
      <c r="F80" s="244"/>
      <c r="G80" s="244"/>
      <c r="H80" s="245"/>
      <c r="I80" s="245"/>
      <c r="J80" s="244"/>
    </row>
    <row r="81" spans="2:10">
      <c r="B81" s="244"/>
      <c r="C81" s="244"/>
      <c r="D81" s="244"/>
      <c r="E81" s="244"/>
      <c r="F81" s="244"/>
      <c r="G81" s="244"/>
      <c r="H81" s="245"/>
      <c r="I81" s="245"/>
      <c r="J81" s="244"/>
    </row>
    <row r="82" spans="2:10">
      <c r="B82" s="244"/>
      <c r="C82" s="244"/>
      <c r="D82" s="244"/>
      <c r="E82" s="244"/>
      <c r="F82" s="244"/>
      <c r="G82" s="244"/>
      <c r="H82" s="245"/>
      <c r="I82" s="245"/>
      <c r="J82" s="244"/>
    </row>
    <row r="83" spans="2:10">
      <c r="B83" s="244"/>
      <c r="C83" s="244"/>
      <c r="D83" s="244"/>
      <c r="E83" s="244"/>
      <c r="F83" s="244"/>
      <c r="G83" s="244"/>
      <c r="H83" s="245"/>
      <c r="I83" s="245"/>
      <c r="J83" s="244"/>
    </row>
    <row r="84" spans="2:10">
      <c r="B84" s="244"/>
      <c r="C84" s="244"/>
      <c r="D84" s="244"/>
      <c r="E84" s="244"/>
      <c r="F84" s="244"/>
      <c r="G84" s="244"/>
      <c r="H84" s="245"/>
      <c r="I84" s="245"/>
      <c r="J84" s="244"/>
    </row>
    <row r="85" spans="2:10">
      <c r="B85" s="244"/>
      <c r="C85" s="244"/>
      <c r="D85" s="244"/>
      <c r="E85" s="244"/>
      <c r="F85" s="244"/>
      <c r="G85" s="244"/>
      <c r="H85" s="245"/>
      <c r="I85" s="245"/>
      <c r="J85" s="244"/>
    </row>
    <row r="86" spans="2:10">
      <c r="B86" s="244"/>
      <c r="C86" s="244"/>
      <c r="D86" s="244"/>
      <c r="E86" s="244"/>
      <c r="F86" s="244"/>
      <c r="G86" s="244"/>
      <c r="H86" s="245"/>
      <c r="I86" s="245"/>
      <c r="J86" s="244"/>
    </row>
    <row r="87" spans="2:10">
      <c r="B87" s="244"/>
      <c r="C87" s="244"/>
      <c r="D87" s="244"/>
      <c r="E87" s="244"/>
      <c r="F87" s="244"/>
      <c r="G87" s="244"/>
      <c r="H87" s="245"/>
      <c r="I87" s="245"/>
      <c r="J87" s="244"/>
    </row>
    <row r="88" spans="2:10">
      <c r="B88" s="244"/>
      <c r="C88" s="244"/>
      <c r="D88" s="244"/>
      <c r="E88" s="244"/>
      <c r="F88" s="244"/>
      <c r="G88" s="244"/>
      <c r="H88" s="245"/>
      <c r="I88" s="245"/>
      <c r="J88" s="244"/>
    </row>
    <row r="89" spans="2:10">
      <c r="B89" s="244"/>
      <c r="C89" s="244"/>
      <c r="D89" s="244"/>
      <c r="E89" s="244"/>
      <c r="F89" s="244"/>
      <c r="G89" s="244"/>
      <c r="H89" s="245"/>
      <c r="I89" s="245"/>
      <c r="J89" s="244"/>
    </row>
    <row r="90" spans="2:10">
      <c r="B90" s="244"/>
      <c r="C90" s="244"/>
      <c r="D90" s="244"/>
      <c r="E90" s="244"/>
      <c r="F90" s="244"/>
      <c r="G90" s="244"/>
      <c r="H90" s="245"/>
      <c r="I90" s="245"/>
      <c r="J90" s="244"/>
    </row>
    <row r="91" spans="2:10">
      <c r="B91" s="244"/>
      <c r="C91" s="244"/>
      <c r="D91" s="244"/>
      <c r="E91" s="244"/>
      <c r="F91" s="244"/>
      <c r="G91" s="244"/>
      <c r="H91" s="245"/>
      <c r="I91" s="245"/>
      <c r="J91" s="244"/>
    </row>
    <row r="92" spans="2:10">
      <c r="B92" s="244"/>
      <c r="C92" s="244"/>
      <c r="D92" s="244"/>
      <c r="E92" s="244"/>
      <c r="F92" s="244"/>
      <c r="G92" s="244"/>
      <c r="H92" s="245"/>
      <c r="I92" s="245"/>
      <c r="J92" s="244"/>
    </row>
    <row r="93" spans="2:10">
      <c r="B93" s="244"/>
      <c r="C93" s="244"/>
      <c r="D93" s="244"/>
      <c r="E93" s="244"/>
      <c r="F93" s="244"/>
      <c r="G93" s="244"/>
      <c r="H93" s="245"/>
      <c r="I93" s="245"/>
      <c r="J93" s="244"/>
    </row>
    <row r="94" spans="2:10">
      <c r="B94" s="244"/>
      <c r="C94" s="244"/>
      <c r="D94" s="244"/>
      <c r="E94" s="244"/>
      <c r="F94" s="244"/>
      <c r="G94" s="244"/>
      <c r="H94" s="245"/>
      <c r="I94" s="245"/>
      <c r="J94" s="244"/>
    </row>
    <row r="95" spans="2:10">
      <c r="B95" s="244"/>
      <c r="C95" s="244"/>
      <c r="D95" s="244"/>
      <c r="E95" s="244"/>
      <c r="F95" s="244"/>
      <c r="G95" s="244"/>
      <c r="H95" s="245"/>
      <c r="I95" s="245"/>
      <c r="J95" s="244"/>
    </row>
    <row r="96" spans="2:10">
      <c r="B96" s="244"/>
      <c r="C96" s="244"/>
      <c r="D96" s="244"/>
      <c r="E96" s="244"/>
      <c r="F96" s="244"/>
      <c r="G96" s="244"/>
      <c r="H96" s="245"/>
      <c r="I96" s="245"/>
      <c r="J96" s="244"/>
    </row>
    <row r="97" spans="2:10">
      <c r="B97" s="244"/>
      <c r="C97" s="244"/>
      <c r="D97" s="244"/>
      <c r="E97" s="244"/>
      <c r="F97" s="244"/>
      <c r="G97" s="244"/>
      <c r="H97" s="245"/>
      <c r="I97" s="245"/>
      <c r="J97" s="244"/>
    </row>
    <row r="98" spans="2:10">
      <c r="B98" s="244"/>
      <c r="C98" s="244"/>
      <c r="D98" s="244"/>
      <c r="E98" s="244"/>
      <c r="F98" s="244"/>
      <c r="G98" s="244"/>
      <c r="H98" s="245"/>
      <c r="I98" s="245"/>
      <c r="J98" s="244"/>
    </row>
    <row r="99" spans="2:10">
      <c r="B99" s="244"/>
      <c r="C99" s="244"/>
      <c r="D99" s="244"/>
      <c r="E99" s="244"/>
      <c r="F99" s="244"/>
      <c r="G99" s="244"/>
      <c r="H99" s="245"/>
      <c r="I99" s="245"/>
      <c r="J99" s="244"/>
    </row>
    <row r="100" spans="2:10">
      <c r="B100" s="244"/>
      <c r="C100" s="244"/>
      <c r="D100" s="244"/>
      <c r="E100" s="244"/>
      <c r="F100" s="244"/>
      <c r="G100" s="244"/>
      <c r="H100" s="245"/>
      <c r="I100" s="245"/>
      <c r="J100" s="244"/>
    </row>
    <row r="101" spans="2:10">
      <c r="B101" s="244"/>
      <c r="C101" s="244"/>
      <c r="D101" s="244"/>
      <c r="E101" s="244"/>
      <c r="F101" s="244"/>
      <c r="G101" s="244"/>
      <c r="H101" s="245"/>
      <c r="I101" s="245"/>
      <c r="J101" s="244"/>
    </row>
    <row r="102" spans="2:10">
      <c r="B102" s="244"/>
      <c r="C102" s="244"/>
      <c r="D102" s="244"/>
      <c r="E102" s="244"/>
      <c r="F102" s="244"/>
      <c r="G102" s="244"/>
      <c r="H102" s="245"/>
      <c r="I102" s="245"/>
      <c r="J102" s="244"/>
    </row>
    <row r="103" spans="2:10">
      <c r="B103" s="244"/>
      <c r="C103" s="244"/>
      <c r="D103" s="244"/>
      <c r="E103" s="244"/>
      <c r="F103" s="244"/>
      <c r="G103" s="244"/>
      <c r="H103" s="245"/>
      <c r="I103" s="245"/>
      <c r="J103" s="244"/>
    </row>
    <row r="104" spans="2:10">
      <c r="B104" s="244"/>
      <c r="C104" s="244"/>
      <c r="D104" s="244"/>
      <c r="E104" s="244"/>
      <c r="F104" s="244"/>
      <c r="G104" s="244"/>
      <c r="H104" s="245"/>
      <c r="I104" s="245"/>
      <c r="J104" s="244"/>
    </row>
    <row r="105" spans="2:10">
      <c r="B105" s="244"/>
      <c r="C105" s="244"/>
      <c r="D105" s="244"/>
      <c r="E105" s="244"/>
      <c r="F105" s="244"/>
      <c r="G105" s="244"/>
      <c r="H105" s="245"/>
      <c r="I105" s="245"/>
      <c r="J105" s="244"/>
    </row>
    <row r="106" spans="2:10">
      <c r="B106" s="244"/>
      <c r="C106" s="244"/>
      <c r="D106" s="244"/>
      <c r="E106" s="244"/>
      <c r="F106" s="244"/>
      <c r="G106" s="244"/>
      <c r="H106" s="245"/>
      <c r="I106" s="245"/>
      <c r="J106" s="244"/>
    </row>
    <row r="107" spans="2:10">
      <c r="B107" s="244"/>
      <c r="C107" s="244"/>
      <c r="D107" s="244"/>
      <c r="E107" s="244"/>
      <c r="F107" s="244"/>
      <c r="G107" s="244"/>
      <c r="H107" s="245"/>
      <c r="I107" s="245"/>
      <c r="J107" s="244"/>
    </row>
    <row r="108" spans="2:10">
      <c r="B108" s="244"/>
      <c r="C108" s="244"/>
      <c r="D108" s="244"/>
      <c r="E108" s="244"/>
      <c r="F108" s="244"/>
      <c r="G108" s="244"/>
      <c r="H108" s="245"/>
      <c r="I108" s="245"/>
      <c r="J108" s="244"/>
    </row>
    <row r="109" spans="2:10">
      <c r="B109" s="244"/>
      <c r="C109" s="244"/>
      <c r="D109" s="244"/>
      <c r="E109" s="244"/>
      <c r="F109" s="244"/>
      <c r="G109" s="244"/>
      <c r="H109" s="245"/>
      <c r="I109" s="245"/>
      <c r="J109" s="244"/>
    </row>
    <row r="110" spans="2:10">
      <c r="B110" s="244"/>
      <c r="C110" s="244"/>
      <c r="D110" s="244"/>
      <c r="E110" s="244"/>
      <c r="F110" s="244"/>
      <c r="G110" s="244"/>
      <c r="H110" s="245"/>
      <c r="I110" s="245"/>
      <c r="J110" s="244"/>
    </row>
    <row r="111" spans="2:10">
      <c r="B111" s="244"/>
      <c r="C111" s="244"/>
      <c r="D111" s="244"/>
      <c r="E111" s="244"/>
      <c r="F111" s="244"/>
      <c r="G111" s="244"/>
      <c r="H111" s="245"/>
      <c r="I111" s="245"/>
      <c r="J111" s="244"/>
    </row>
    <row r="112" spans="2:10">
      <c r="B112" s="244"/>
      <c r="C112" s="244"/>
      <c r="D112" s="244"/>
      <c r="E112" s="244"/>
      <c r="F112" s="244"/>
      <c r="G112" s="244"/>
      <c r="H112" s="245"/>
      <c r="I112" s="245"/>
      <c r="J112" s="244"/>
    </row>
    <row r="113" spans="2:10">
      <c r="B113" s="244"/>
      <c r="C113" s="244"/>
      <c r="D113" s="244"/>
      <c r="E113" s="244"/>
      <c r="F113" s="244"/>
      <c r="G113" s="244"/>
      <c r="H113" s="245"/>
      <c r="I113" s="245"/>
      <c r="J113" s="244"/>
    </row>
    <row r="114" spans="2:10">
      <c r="B114" s="244"/>
      <c r="C114" s="244"/>
      <c r="D114" s="244"/>
      <c r="E114" s="244"/>
      <c r="F114" s="244"/>
      <c r="G114" s="244"/>
      <c r="H114" s="245"/>
      <c r="I114" s="245"/>
      <c r="J114" s="244"/>
    </row>
    <row r="115" spans="2:10">
      <c r="B115" s="244"/>
      <c r="C115" s="244"/>
      <c r="D115" s="244"/>
      <c r="E115" s="244"/>
      <c r="F115" s="244"/>
      <c r="G115" s="244"/>
      <c r="H115" s="245"/>
      <c r="I115" s="245"/>
      <c r="J115" s="244"/>
    </row>
    <row r="116" spans="2:10">
      <c r="B116" s="244"/>
      <c r="C116" s="244"/>
      <c r="D116" s="244"/>
      <c r="E116" s="244"/>
      <c r="F116" s="244"/>
      <c r="G116" s="244"/>
      <c r="H116" s="245"/>
      <c r="I116" s="245"/>
      <c r="J116" s="244"/>
    </row>
    <row r="117" spans="2:10">
      <c r="B117" s="244"/>
      <c r="C117" s="244"/>
      <c r="D117" s="244"/>
      <c r="E117" s="244"/>
      <c r="F117" s="244"/>
      <c r="G117" s="244"/>
      <c r="H117" s="245"/>
      <c r="I117" s="245"/>
      <c r="J117" s="244"/>
    </row>
    <row r="118" spans="2:10">
      <c r="B118" s="244"/>
      <c r="C118" s="244"/>
      <c r="D118" s="244"/>
      <c r="E118" s="244"/>
      <c r="F118" s="244"/>
      <c r="G118" s="244"/>
      <c r="H118" s="245"/>
      <c r="I118" s="245"/>
      <c r="J118" s="244"/>
    </row>
    <row r="119" spans="2:10">
      <c r="B119" s="244"/>
      <c r="C119" s="244"/>
      <c r="D119" s="244"/>
      <c r="E119" s="244"/>
      <c r="F119" s="244"/>
      <c r="G119" s="244"/>
      <c r="H119" s="245"/>
      <c r="I119" s="245"/>
      <c r="J119" s="244"/>
    </row>
    <row r="120" spans="2:10">
      <c r="B120" s="244"/>
      <c r="C120" s="244"/>
      <c r="D120" s="244"/>
      <c r="E120" s="244"/>
      <c r="F120" s="244"/>
      <c r="G120" s="244"/>
      <c r="H120" s="245"/>
      <c r="I120" s="245"/>
      <c r="J120" s="244"/>
    </row>
    <row r="121" spans="2:10">
      <c r="B121" s="244"/>
      <c r="C121" s="244"/>
      <c r="D121" s="244"/>
      <c r="E121" s="244"/>
      <c r="F121" s="244"/>
      <c r="G121" s="244"/>
      <c r="H121" s="245"/>
      <c r="I121" s="245"/>
      <c r="J121" s="244"/>
    </row>
    <row r="122" spans="2:10">
      <c r="B122" s="244"/>
      <c r="C122" s="244"/>
      <c r="D122" s="244"/>
      <c r="E122" s="244"/>
      <c r="F122" s="244"/>
      <c r="G122" s="244"/>
      <c r="H122" s="245"/>
      <c r="I122" s="245"/>
      <c r="J122" s="244"/>
    </row>
    <row r="123" spans="2:10">
      <c r="B123" s="244"/>
      <c r="C123" s="244"/>
      <c r="D123" s="244"/>
      <c r="E123" s="244"/>
      <c r="F123" s="244"/>
      <c r="G123" s="244"/>
      <c r="H123" s="245"/>
      <c r="I123" s="245"/>
      <c r="J123" s="244"/>
    </row>
    <row r="124" spans="2:10">
      <c r="B124" s="244"/>
      <c r="C124" s="244"/>
      <c r="D124" s="244"/>
      <c r="E124" s="244"/>
      <c r="F124" s="244"/>
      <c r="G124" s="244"/>
      <c r="H124" s="245"/>
      <c r="I124" s="245"/>
      <c r="J124" s="244"/>
    </row>
    <row r="125" spans="2:10">
      <c r="B125" s="244"/>
      <c r="C125" s="244"/>
      <c r="D125" s="244"/>
      <c r="E125" s="244"/>
      <c r="F125" s="244"/>
      <c r="G125" s="244"/>
      <c r="H125" s="245"/>
      <c r="I125" s="245"/>
      <c r="J125" s="244"/>
    </row>
    <row r="126" spans="2:10">
      <c r="B126" s="244"/>
      <c r="C126" s="244"/>
      <c r="D126" s="244"/>
      <c r="E126" s="244"/>
      <c r="F126" s="244"/>
      <c r="G126" s="244"/>
      <c r="H126" s="245"/>
      <c r="I126" s="245"/>
      <c r="J126" s="244"/>
    </row>
    <row r="127" spans="2:10">
      <c r="B127" s="244"/>
      <c r="C127" s="244"/>
      <c r="D127" s="244"/>
      <c r="E127" s="244"/>
      <c r="F127" s="244"/>
      <c r="G127" s="244"/>
      <c r="H127" s="245"/>
      <c r="I127" s="245"/>
      <c r="J127" s="244"/>
    </row>
    <row r="128" spans="2:10">
      <c r="B128" s="244"/>
      <c r="C128" s="244"/>
      <c r="D128" s="244"/>
      <c r="E128" s="244"/>
      <c r="F128" s="244"/>
      <c r="G128" s="244"/>
      <c r="H128" s="245"/>
      <c r="I128" s="245"/>
      <c r="J128" s="244"/>
    </row>
    <row r="129" spans="2:10">
      <c r="B129" s="244"/>
      <c r="C129" s="244"/>
      <c r="D129" s="244"/>
      <c r="E129" s="244"/>
      <c r="F129" s="244"/>
      <c r="G129" s="244"/>
      <c r="H129" s="245"/>
      <c r="I129" s="245"/>
      <c r="J129" s="244"/>
    </row>
    <row r="130" spans="2:10">
      <c r="B130" s="244"/>
      <c r="C130" s="244"/>
      <c r="D130" s="244"/>
      <c r="E130" s="244"/>
      <c r="F130" s="244"/>
      <c r="G130" s="244"/>
      <c r="H130" s="245"/>
      <c r="I130" s="245"/>
      <c r="J130" s="244"/>
    </row>
    <row r="131" spans="2:10">
      <c r="B131" s="244"/>
      <c r="C131" s="244"/>
      <c r="D131" s="244"/>
      <c r="E131" s="244"/>
      <c r="F131" s="244"/>
      <c r="G131" s="244"/>
      <c r="H131" s="245"/>
      <c r="I131" s="245"/>
      <c r="J131" s="244"/>
    </row>
    <row r="132" spans="2:10">
      <c r="B132" s="244"/>
      <c r="C132" s="244"/>
      <c r="D132" s="244"/>
      <c r="E132" s="244"/>
      <c r="F132" s="244"/>
      <c r="G132" s="244"/>
      <c r="H132" s="245"/>
      <c r="I132" s="245"/>
      <c r="J132" s="244"/>
    </row>
    <row r="133" spans="2:10">
      <c r="B133" s="244"/>
      <c r="C133" s="244"/>
      <c r="D133" s="244"/>
      <c r="E133" s="244"/>
      <c r="F133" s="244"/>
      <c r="G133" s="244"/>
      <c r="H133" s="245"/>
      <c r="I133" s="245"/>
      <c r="J133" s="244"/>
    </row>
    <row r="134" spans="2:10">
      <c r="B134" s="244"/>
      <c r="C134" s="244"/>
      <c r="D134" s="244"/>
      <c r="E134" s="244"/>
      <c r="F134" s="244"/>
      <c r="G134" s="244"/>
      <c r="H134" s="245"/>
      <c r="I134" s="245"/>
      <c r="J134" s="244"/>
    </row>
    <row r="135" spans="2:10">
      <c r="B135" s="244"/>
      <c r="C135" s="244"/>
      <c r="D135" s="244"/>
      <c r="E135" s="244"/>
      <c r="F135" s="244"/>
      <c r="G135" s="244"/>
      <c r="H135" s="245"/>
      <c r="I135" s="245"/>
      <c r="J135" s="244"/>
    </row>
    <row r="136" spans="2:10">
      <c r="B136" s="244"/>
      <c r="C136" s="244"/>
      <c r="D136" s="244"/>
      <c r="E136" s="244"/>
      <c r="F136" s="244"/>
      <c r="G136" s="244"/>
      <c r="H136" s="245"/>
      <c r="I136" s="245"/>
      <c r="J136" s="244"/>
    </row>
    <row r="137" spans="2:10">
      <c r="B137" s="244"/>
      <c r="C137" s="244"/>
      <c r="D137" s="244"/>
      <c r="E137" s="244"/>
      <c r="F137" s="244"/>
      <c r="G137" s="244"/>
      <c r="H137" s="245"/>
      <c r="I137" s="245"/>
      <c r="J137" s="244"/>
    </row>
    <row r="138" spans="2:10">
      <c r="B138" s="244"/>
      <c r="C138" s="244"/>
      <c r="D138" s="244"/>
      <c r="E138" s="244"/>
      <c r="F138" s="244"/>
      <c r="G138" s="244"/>
      <c r="H138" s="245"/>
      <c r="I138" s="245"/>
      <c r="J138" s="244"/>
    </row>
    <row r="139" spans="2:10">
      <c r="B139" s="244"/>
      <c r="C139" s="244"/>
      <c r="D139" s="244"/>
      <c r="E139" s="244"/>
      <c r="F139" s="244"/>
      <c r="G139" s="244"/>
      <c r="H139" s="245"/>
      <c r="I139" s="245"/>
      <c r="J139" s="244"/>
    </row>
    <row r="140" spans="2:10">
      <c r="B140" s="244"/>
      <c r="C140" s="244"/>
      <c r="D140" s="244"/>
      <c r="E140" s="244"/>
      <c r="F140" s="244"/>
      <c r="G140" s="244"/>
      <c r="H140" s="245"/>
      <c r="I140" s="245"/>
      <c r="J140" s="244"/>
    </row>
    <row r="141" spans="2:10">
      <c r="B141" s="244"/>
      <c r="C141" s="244"/>
      <c r="D141" s="244"/>
      <c r="E141" s="244"/>
      <c r="F141" s="244"/>
      <c r="G141" s="244"/>
      <c r="H141" s="245"/>
      <c r="I141" s="245"/>
      <c r="J141" s="244"/>
    </row>
    <row r="142" spans="2:10">
      <c r="B142" s="244"/>
      <c r="C142" s="244"/>
      <c r="D142" s="244"/>
      <c r="E142" s="244"/>
      <c r="F142" s="244"/>
      <c r="G142" s="244"/>
      <c r="H142" s="245"/>
      <c r="I142" s="245"/>
      <c r="J142" s="244"/>
    </row>
    <row r="143" spans="2:10">
      <c r="B143" s="244"/>
      <c r="C143" s="244"/>
      <c r="D143" s="244"/>
      <c r="E143" s="244"/>
      <c r="F143" s="244"/>
      <c r="G143" s="244"/>
      <c r="H143" s="245"/>
      <c r="I143" s="245"/>
      <c r="J143" s="244"/>
    </row>
    <row r="144" spans="2:10">
      <c r="B144" s="244"/>
      <c r="C144" s="244"/>
      <c r="D144" s="244"/>
      <c r="E144" s="244"/>
      <c r="F144" s="244"/>
      <c r="G144" s="244"/>
      <c r="H144" s="245"/>
      <c r="I144" s="245"/>
      <c r="J144" s="244"/>
    </row>
    <row r="145" spans="1:10">
      <c r="B145" s="244"/>
      <c r="C145" s="244"/>
      <c r="D145" s="244"/>
      <c r="E145" s="244"/>
      <c r="F145" s="244"/>
      <c r="G145" s="244"/>
      <c r="H145" s="245"/>
      <c r="I145" s="245"/>
      <c r="J145" s="244"/>
    </row>
    <row r="146" spans="1:10">
      <c r="A146" s="243"/>
      <c r="B146" s="244"/>
      <c r="C146" s="244"/>
      <c r="D146" s="244"/>
      <c r="E146" s="244"/>
      <c r="F146" s="244"/>
      <c r="G146" s="244"/>
      <c r="H146" s="244"/>
      <c r="I146" s="244"/>
      <c r="J146" s="244"/>
    </row>
    <row r="147" spans="1:10">
      <c r="A147" s="243"/>
      <c r="B147" s="244"/>
      <c r="C147" s="244"/>
      <c r="D147" s="244"/>
      <c r="E147" s="244"/>
      <c r="F147" s="244"/>
      <c r="G147" s="244"/>
      <c r="H147" s="244"/>
      <c r="I147" s="244"/>
      <c r="J147" s="244"/>
    </row>
    <row r="148" spans="1:10">
      <c r="A148" s="243"/>
      <c r="B148" s="246"/>
      <c r="C148" s="246"/>
      <c r="D148" s="246"/>
      <c r="E148" s="246"/>
      <c r="F148" s="246"/>
      <c r="G148" s="246"/>
      <c r="H148" s="244"/>
      <c r="I148" s="244"/>
      <c r="J148" s="244"/>
    </row>
    <row r="149" spans="1:10">
      <c r="A149" s="243"/>
      <c r="B149" s="244"/>
      <c r="C149" s="244"/>
      <c r="D149" s="244"/>
      <c r="E149" s="244"/>
      <c r="F149" s="244"/>
      <c r="G149" s="244"/>
      <c r="H149" s="244"/>
      <c r="I149" s="244"/>
      <c r="J149" s="244"/>
    </row>
    <row r="150" spans="1:10">
      <c r="A150" s="243"/>
      <c r="B150" s="244"/>
      <c r="C150" s="244"/>
      <c r="D150" s="244"/>
      <c r="E150" s="244"/>
      <c r="F150" s="244"/>
      <c r="G150" s="244"/>
      <c r="H150" s="244"/>
      <c r="I150" s="244"/>
      <c r="J150" s="244"/>
    </row>
    <row r="151" spans="1:10">
      <c r="A151" s="243"/>
      <c r="B151" s="244"/>
      <c r="C151" s="244"/>
      <c r="D151" s="244"/>
      <c r="E151" s="244"/>
      <c r="F151" s="244"/>
      <c r="G151" s="244"/>
      <c r="H151" s="244"/>
      <c r="I151" s="244"/>
      <c r="J151" s="244"/>
    </row>
    <row r="152" spans="1:10">
      <c r="A152" s="243"/>
      <c r="B152" s="244"/>
      <c r="C152" s="244"/>
      <c r="D152" s="244"/>
      <c r="E152" s="244"/>
      <c r="F152" s="244"/>
      <c r="G152" s="244"/>
      <c r="H152" s="244"/>
      <c r="I152" s="244"/>
      <c r="J152" s="244"/>
    </row>
    <row r="153" spans="1:10">
      <c r="A153" s="243"/>
      <c r="B153" s="244"/>
      <c r="C153" s="244"/>
      <c r="D153" s="244"/>
      <c r="E153" s="244"/>
      <c r="F153" s="244"/>
      <c r="G153" s="244"/>
      <c r="H153" s="244"/>
      <c r="I153" s="244"/>
      <c r="J153" s="244"/>
    </row>
    <row r="154" spans="1:10">
      <c r="A154" s="243"/>
      <c r="B154" s="244"/>
      <c r="C154" s="244"/>
      <c r="D154" s="244"/>
      <c r="E154" s="244"/>
      <c r="F154" s="244"/>
      <c r="G154" s="244"/>
      <c r="H154" s="244"/>
      <c r="I154" s="244"/>
      <c r="J154" s="244"/>
    </row>
    <row r="155" spans="1:10">
      <c r="A155" s="243"/>
      <c r="B155" s="244"/>
      <c r="C155" s="244"/>
      <c r="D155" s="244"/>
      <c r="E155" s="244"/>
      <c r="F155" s="244"/>
      <c r="G155" s="244"/>
      <c r="H155" s="244"/>
      <c r="I155" s="244"/>
      <c r="J155" s="244"/>
    </row>
    <row r="156" spans="1:10">
      <c r="A156" s="243"/>
      <c r="B156" s="244"/>
      <c r="C156" s="244"/>
      <c r="D156" s="244"/>
      <c r="E156" s="244"/>
      <c r="F156" s="244"/>
      <c r="G156" s="244"/>
      <c r="H156" s="244"/>
      <c r="I156" s="244"/>
      <c r="J156" s="244"/>
    </row>
    <row r="157" spans="1:10">
      <c r="A157" s="243"/>
      <c r="B157" s="244"/>
      <c r="C157" s="244"/>
      <c r="D157" s="244"/>
      <c r="E157" s="244"/>
      <c r="F157" s="244"/>
      <c r="G157" s="244"/>
      <c r="H157" s="244"/>
      <c r="I157" s="244"/>
      <c r="J157" s="244"/>
    </row>
    <row r="158" spans="1:10">
      <c r="A158" s="243"/>
      <c r="B158" s="244"/>
      <c r="C158" s="244"/>
      <c r="D158" s="244"/>
      <c r="E158" s="244"/>
      <c r="F158" s="244"/>
      <c r="G158" s="244"/>
      <c r="H158" s="244"/>
      <c r="I158" s="244"/>
      <c r="J158" s="244"/>
    </row>
    <row r="159" spans="1:10">
      <c r="A159" s="243"/>
      <c r="B159" s="244"/>
      <c r="C159" s="244"/>
      <c r="D159" s="244"/>
      <c r="E159" s="244"/>
      <c r="F159" s="244"/>
      <c r="G159" s="244"/>
      <c r="H159" s="244"/>
      <c r="I159" s="244"/>
      <c r="J159" s="244"/>
    </row>
    <row r="160" spans="1:10">
      <c r="A160" s="243"/>
      <c r="B160" s="244"/>
      <c r="C160" s="244"/>
      <c r="D160" s="244"/>
      <c r="E160" s="244"/>
      <c r="F160" s="244"/>
      <c r="G160" s="244"/>
      <c r="H160" s="244"/>
      <c r="I160" s="244"/>
      <c r="J160" s="244"/>
    </row>
    <row r="161" spans="1:10">
      <c r="A161" s="243"/>
      <c r="B161" s="244"/>
      <c r="C161" s="244"/>
      <c r="D161" s="244"/>
      <c r="E161" s="244"/>
      <c r="F161" s="244"/>
      <c r="G161" s="244"/>
      <c r="H161" s="244"/>
      <c r="I161" s="244"/>
      <c r="J161" s="244"/>
    </row>
    <row r="162" spans="1:10">
      <c r="A162" s="243"/>
      <c r="B162" s="244"/>
      <c r="C162" s="244"/>
      <c r="D162" s="244"/>
      <c r="E162" s="244"/>
      <c r="F162" s="244"/>
      <c r="G162" s="244"/>
      <c r="H162" s="244"/>
      <c r="I162" s="244"/>
      <c r="J162" s="244"/>
    </row>
    <row r="163" spans="1:10">
      <c r="A163" s="243"/>
      <c r="B163" s="244"/>
      <c r="C163" s="244"/>
      <c r="D163" s="244"/>
      <c r="E163" s="244"/>
      <c r="F163" s="244"/>
      <c r="G163" s="244"/>
      <c r="H163" s="244"/>
      <c r="I163" s="244"/>
      <c r="J163" s="244"/>
    </row>
    <row r="164" spans="1:10">
      <c r="A164" s="243"/>
      <c r="B164" s="244"/>
      <c r="C164" s="244"/>
      <c r="D164" s="244"/>
      <c r="E164" s="244"/>
      <c r="F164" s="244"/>
      <c r="G164" s="244"/>
      <c r="H164" s="244"/>
      <c r="I164" s="244"/>
      <c r="J164" s="244"/>
    </row>
    <row r="165" spans="1:10">
      <c r="A165" s="243"/>
      <c r="B165" s="244"/>
      <c r="C165" s="244"/>
      <c r="D165" s="244"/>
      <c r="E165" s="244"/>
      <c r="F165" s="244"/>
      <c r="G165" s="244"/>
      <c r="H165" s="244"/>
      <c r="I165" s="244"/>
      <c r="J165" s="244"/>
    </row>
    <row r="166" spans="1:10">
      <c r="A166" s="243"/>
      <c r="B166" s="244"/>
      <c r="C166" s="244"/>
      <c r="D166" s="244"/>
      <c r="E166" s="244"/>
      <c r="F166" s="244"/>
      <c r="G166" s="244"/>
      <c r="H166" s="244"/>
      <c r="I166" s="244"/>
      <c r="J166" s="244"/>
    </row>
    <row r="167" spans="1:10">
      <c r="A167" s="243"/>
      <c r="B167" s="244"/>
      <c r="C167" s="244"/>
      <c r="D167" s="244"/>
      <c r="E167" s="244"/>
      <c r="F167" s="244"/>
      <c r="G167" s="244"/>
      <c r="H167" s="244"/>
      <c r="I167" s="244"/>
      <c r="J167" s="244"/>
    </row>
    <row r="168" spans="1:10">
      <c r="A168" s="243"/>
      <c r="B168" s="244"/>
      <c r="C168" s="244"/>
      <c r="D168" s="244"/>
      <c r="E168" s="244"/>
      <c r="F168" s="244"/>
      <c r="G168" s="244"/>
      <c r="H168" s="244"/>
      <c r="I168" s="244"/>
      <c r="J168" s="244"/>
    </row>
    <row r="169" spans="1:10">
      <c r="A169" s="243"/>
      <c r="B169" s="244"/>
      <c r="C169" s="244"/>
      <c r="D169" s="244"/>
      <c r="E169" s="244"/>
      <c r="F169" s="244"/>
      <c r="G169" s="244"/>
      <c r="H169" s="244"/>
      <c r="I169" s="244"/>
      <c r="J169" s="244"/>
    </row>
    <row r="170" spans="1:10">
      <c r="A170" s="243"/>
      <c r="B170" s="244"/>
      <c r="C170" s="244"/>
      <c r="D170" s="244"/>
      <c r="E170" s="244"/>
      <c r="F170" s="244"/>
      <c r="G170" s="244"/>
      <c r="H170" s="244"/>
      <c r="I170" s="244"/>
      <c r="J170" s="244"/>
    </row>
    <row r="171" spans="1:10">
      <c r="A171" s="243"/>
      <c r="B171" s="244"/>
      <c r="C171" s="244"/>
      <c r="D171" s="244"/>
      <c r="E171" s="244"/>
      <c r="F171" s="244"/>
      <c r="G171" s="244"/>
      <c r="H171" s="244"/>
      <c r="I171" s="244"/>
      <c r="J171" s="244"/>
    </row>
    <row r="172" spans="1:10">
      <c r="A172" s="243"/>
      <c r="B172" s="244"/>
      <c r="C172" s="244"/>
      <c r="D172" s="244"/>
      <c r="E172" s="244"/>
      <c r="F172" s="244"/>
      <c r="G172" s="244"/>
      <c r="H172" s="244"/>
      <c r="I172" s="244"/>
      <c r="J172" s="244"/>
    </row>
    <row r="173" spans="1:10">
      <c r="A173" s="243"/>
      <c r="B173" s="244"/>
      <c r="C173" s="244"/>
      <c r="D173" s="244"/>
      <c r="E173" s="244"/>
      <c r="F173" s="244"/>
      <c r="G173" s="244"/>
      <c r="H173" s="244"/>
      <c r="I173" s="244"/>
      <c r="J173" s="244"/>
    </row>
    <row r="174" spans="1:10">
      <c r="A174" s="243"/>
      <c r="B174" s="244"/>
      <c r="C174" s="244"/>
      <c r="D174" s="244"/>
      <c r="E174" s="244"/>
      <c r="F174" s="244"/>
      <c r="G174" s="244"/>
      <c r="H174" s="244"/>
      <c r="I174" s="244"/>
      <c r="J174" s="244"/>
    </row>
    <row r="175" spans="1:10">
      <c r="A175" s="247"/>
      <c r="B175" s="248"/>
      <c r="C175" s="248"/>
      <c r="D175" s="248"/>
      <c r="E175" s="248"/>
      <c r="F175" s="248"/>
      <c r="G175" s="248"/>
      <c r="H175" s="248"/>
      <c r="I175" s="248"/>
      <c r="J175" s="248"/>
    </row>
    <row r="176" spans="1:10">
      <c r="A176" s="243"/>
      <c r="B176" s="244"/>
      <c r="C176" s="244"/>
      <c r="D176" s="244"/>
      <c r="E176" s="244"/>
      <c r="F176" s="244"/>
      <c r="G176" s="244"/>
      <c r="H176" s="244"/>
      <c r="I176" s="244"/>
      <c r="J176" s="244"/>
    </row>
  </sheetData>
  <mergeCells count="1">
    <mergeCell ref="A1:G1"/>
  </mergeCells>
  <printOptions horizontalCentered="1"/>
  <pageMargins left="0.5" right="0.5" top="1" bottom="0.5" header="0.5" footer="0.5"/>
  <pageSetup scale="48" fitToHeight="3" orientation="portrait" r:id="rId1"/>
  <headerFooter alignWithMargins="0"/>
  <rowBreaks count="2" manualBreakCount="2">
    <brk id="20" max="16383" man="1"/>
    <brk id="7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62A3D-30CB-4BC3-AB15-71856D4ED459}">
  <sheetPr>
    <pageSetUpPr fitToPage="1"/>
  </sheetPr>
  <dimension ref="A1:U112"/>
  <sheetViews>
    <sheetView view="pageBreakPreview" topLeftCell="A31" zoomScale="50" zoomScaleNormal="85" zoomScaleSheetLayoutView="50" workbookViewId="0">
      <selection activeCell="A49" sqref="A1:XFD1048576"/>
    </sheetView>
  </sheetViews>
  <sheetFormatPr defaultColWidth="11.453125" defaultRowHeight="12.5"/>
  <cols>
    <col min="1" max="1" width="7.7265625" style="805" customWidth="1"/>
    <col min="2" max="2" width="1.81640625" style="805" customWidth="1"/>
    <col min="3" max="3" width="55" style="805" customWidth="1"/>
    <col min="4" max="4" width="17.7265625" style="805" customWidth="1"/>
    <col min="5" max="5" width="22.54296875" style="805" customWidth="1"/>
    <col min="6" max="6" width="16.81640625" style="805" customWidth="1"/>
    <col min="7" max="7" width="18.54296875" style="805" customWidth="1"/>
    <col min="8" max="8" width="21" style="805" customWidth="1"/>
    <col min="9" max="9" width="17.7265625" style="805" customWidth="1"/>
    <col min="10" max="10" width="18.54296875" style="805" customWidth="1"/>
    <col min="11" max="11" width="17.453125" style="805" customWidth="1"/>
    <col min="12" max="12" width="17.7265625" style="805" customWidth="1"/>
    <col min="13" max="13" width="15.453125" style="805" customWidth="1"/>
    <col min="14" max="14" width="16.26953125" style="805" customWidth="1"/>
    <col min="15" max="15" width="18.54296875" style="805" customWidth="1"/>
    <col min="16" max="16" width="15.26953125" style="805" customWidth="1"/>
    <col min="17" max="17" width="16.7265625" style="805" customWidth="1"/>
    <col min="18" max="18" width="16" style="805" customWidth="1"/>
    <col min="19" max="19" width="16.7265625" style="805" customWidth="1"/>
    <col min="20" max="20" width="14.54296875" style="813" bestFit="1" customWidth="1"/>
    <col min="21" max="16384" width="11.453125" style="805"/>
  </cols>
  <sheetData>
    <row r="1" spans="1:21" ht="18">
      <c r="D1" s="899"/>
      <c r="E1" s="899"/>
      <c r="F1" s="899"/>
      <c r="G1" s="1016" t="s">
        <v>1400</v>
      </c>
      <c r="H1" s="899"/>
      <c r="I1" s="899"/>
      <c r="J1" s="899"/>
      <c r="K1" s="900"/>
      <c r="L1" s="901"/>
      <c r="M1" s="902"/>
      <c r="N1" s="902"/>
      <c r="O1" s="902"/>
      <c r="P1" s="902"/>
      <c r="Q1" s="902"/>
      <c r="R1" s="806"/>
      <c r="S1" s="806"/>
      <c r="T1" s="903"/>
      <c r="U1" s="806"/>
    </row>
    <row r="2" spans="1:21" ht="15.5">
      <c r="D2" s="899"/>
      <c r="E2" s="812" t="s">
        <v>86</v>
      </c>
      <c r="F2" s="812"/>
      <c r="G2" s="1015" t="s">
        <v>277</v>
      </c>
      <c r="H2" s="812"/>
      <c r="I2" s="812"/>
      <c r="J2" s="812"/>
      <c r="K2" s="900"/>
      <c r="P2" s="806"/>
      <c r="Q2" s="900"/>
      <c r="R2" s="806"/>
      <c r="S2" s="904"/>
      <c r="T2" s="903"/>
      <c r="U2" s="806"/>
    </row>
    <row r="3" spans="1:21" ht="15.5">
      <c r="C3" s="806"/>
      <c r="D3" s="806"/>
      <c r="E3" s="806"/>
      <c r="F3" s="806"/>
      <c r="G3" s="909" t="s">
        <v>1152</v>
      </c>
      <c r="H3" s="806"/>
      <c r="I3" s="806"/>
      <c r="J3" s="806"/>
      <c r="K3" s="806"/>
      <c r="P3" s="806"/>
      <c r="Q3" s="806"/>
      <c r="R3" s="806"/>
      <c r="S3" s="905"/>
      <c r="T3" s="903"/>
      <c r="U3" s="806"/>
    </row>
    <row r="4" spans="1:21">
      <c r="A4" s="804"/>
      <c r="C4" s="806"/>
      <c r="D4" s="806"/>
      <c r="E4" s="806"/>
      <c r="F4" s="806"/>
      <c r="H4" s="806"/>
      <c r="I4" s="806"/>
      <c r="J4" s="806"/>
      <c r="K4" s="806"/>
      <c r="L4" s="806"/>
      <c r="M4" s="806"/>
      <c r="N4" s="806"/>
      <c r="O4" s="806"/>
      <c r="P4" s="806"/>
      <c r="Q4" s="806"/>
      <c r="R4" s="806"/>
      <c r="S4" s="905"/>
      <c r="T4" s="903"/>
      <c r="U4" s="806"/>
    </row>
    <row r="5" spans="1:21">
      <c r="A5" s="804"/>
      <c r="C5" s="806"/>
      <c r="D5" s="806"/>
      <c r="E5" s="806"/>
      <c r="F5" s="806"/>
      <c r="G5" s="807"/>
      <c r="H5" s="806"/>
      <c r="I5" s="806"/>
      <c r="J5" s="806"/>
      <c r="K5" s="806"/>
      <c r="L5" s="806"/>
      <c r="M5" s="806"/>
      <c r="N5" s="806"/>
      <c r="O5" s="806"/>
      <c r="P5" s="806"/>
      <c r="Q5" s="806"/>
      <c r="R5" s="806"/>
      <c r="S5" s="905"/>
      <c r="T5" s="903"/>
      <c r="U5" s="806"/>
    </row>
    <row r="6" spans="1:21" ht="15.5">
      <c r="A6" s="804"/>
      <c r="C6" s="911" t="s">
        <v>1526</v>
      </c>
      <c r="D6" s="806"/>
      <c r="E6" s="806"/>
      <c r="F6" s="806"/>
      <c r="G6" s="807"/>
      <c r="H6" s="806"/>
      <c r="I6" s="806"/>
      <c r="J6" s="806"/>
      <c r="K6" s="806"/>
      <c r="L6" s="806"/>
      <c r="M6" s="806"/>
      <c r="N6" s="806"/>
      <c r="O6" s="806"/>
      <c r="P6" s="806"/>
      <c r="Q6" s="806"/>
      <c r="R6" s="806"/>
      <c r="S6" s="905"/>
      <c r="T6" s="903"/>
      <c r="U6" s="806"/>
    </row>
    <row r="7" spans="1:21">
      <c r="A7" s="804"/>
      <c r="C7" s="806"/>
      <c r="D7" s="806"/>
      <c r="E7" s="806"/>
      <c r="F7" s="806"/>
      <c r="G7" s="807"/>
      <c r="L7" s="806"/>
      <c r="M7" s="806"/>
      <c r="N7" s="806"/>
      <c r="O7" s="806"/>
      <c r="P7" s="806"/>
      <c r="Q7" s="806"/>
      <c r="R7" s="806"/>
      <c r="S7" s="806"/>
      <c r="T7" s="808"/>
      <c r="U7" s="806"/>
    </row>
    <row r="8" spans="1:21">
      <c r="A8" s="804"/>
      <c r="C8" s="806"/>
      <c r="D8" s="806"/>
      <c r="E8" s="806"/>
      <c r="F8" s="806"/>
      <c r="G8" s="806"/>
      <c r="L8" s="809"/>
      <c r="M8" s="809"/>
      <c r="N8" s="809"/>
      <c r="O8" s="809"/>
      <c r="P8" s="806"/>
      <c r="Q8" s="806"/>
      <c r="R8" s="806"/>
      <c r="S8" s="806"/>
      <c r="T8" s="808"/>
      <c r="U8" s="806"/>
    </row>
    <row r="9" spans="1:21">
      <c r="C9" s="810" t="s">
        <v>536</v>
      </c>
      <c r="D9" s="810"/>
      <c r="E9" s="810" t="s">
        <v>537</v>
      </c>
      <c r="F9" s="810"/>
      <c r="I9" s="810" t="s">
        <v>538</v>
      </c>
      <c r="L9" s="811" t="s">
        <v>539</v>
      </c>
      <c r="M9" s="811"/>
      <c r="N9" s="811"/>
      <c r="O9" s="811"/>
      <c r="P9" s="812"/>
      <c r="Q9" s="811"/>
      <c r="R9" s="812"/>
      <c r="S9" s="811"/>
      <c r="U9" s="814"/>
    </row>
    <row r="10" spans="1:21" ht="13">
      <c r="C10" s="814"/>
      <c r="D10" s="814"/>
      <c r="E10" s="815" t="s">
        <v>1527</v>
      </c>
      <c r="F10" s="815"/>
      <c r="I10" s="812"/>
      <c r="P10" s="812"/>
      <c r="R10" s="812"/>
      <c r="S10" s="810"/>
      <c r="T10" s="816"/>
      <c r="U10" s="814"/>
    </row>
    <row r="11" spans="1:21" ht="13">
      <c r="A11" s="804" t="s">
        <v>540</v>
      </c>
      <c r="C11" s="814"/>
      <c r="D11" s="814"/>
      <c r="E11" s="817" t="s">
        <v>541</v>
      </c>
      <c r="F11" s="817"/>
      <c r="I11" s="818" t="s">
        <v>209</v>
      </c>
      <c r="L11" s="818" t="s">
        <v>217</v>
      </c>
      <c r="M11" s="818"/>
      <c r="N11" s="818"/>
      <c r="O11" s="818"/>
      <c r="P11" s="812"/>
      <c r="R11" s="806"/>
      <c r="S11" s="819"/>
      <c r="T11" s="816"/>
      <c r="U11" s="814"/>
    </row>
    <row r="12" spans="1:21" ht="13">
      <c r="A12" s="804" t="s">
        <v>542</v>
      </c>
      <c r="C12" s="820"/>
      <c r="D12" s="820"/>
      <c r="E12" s="812"/>
      <c r="F12" s="812"/>
      <c r="I12" s="812"/>
      <c r="L12" s="812"/>
      <c r="M12" s="812"/>
      <c r="N12" s="812"/>
      <c r="O12" s="812"/>
      <c r="P12" s="812"/>
      <c r="Q12" s="812"/>
      <c r="R12" s="806"/>
      <c r="S12" s="812"/>
      <c r="U12" s="814"/>
    </row>
    <row r="13" spans="1:21" ht="13">
      <c r="A13" s="821"/>
      <c r="C13" s="814"/>
      <c r="D13" s="814"/>
      <c r="E13" s="812"/>
      <c r="F13" s="812"/>
      <c r="I13" s="812"/>
      <c r="L13" s="812"/>
      <c r="M13" s="812"/>
      <c r="N13" s="812"/>
      <c r="O13" s="812"/>
      <c r="P13" s="812"/>
      <c r="Q13" s="812"/>
      <c r="R13" s="806"/>
      <c r="S13" s="812"/>
      <c r="U13" s="814"/>
    </row>
    <row r="14" spans="1:21">
      <c r="A14" s="822">
        <v>1</v>
      </c>
      <c r="C14" s="814" t="s">
        <v>543</v>
      </c>
      <c r="D14" s="814"/>
      <c r="E14" s="823" t="s">
        <v>752</v>
      </c>
      <c r="F14" s="822"/>
      <c r="I14" s="813">
        <f>+'9 - Rate Base'!C26</f>
        <v>1862305936.1928439</v>
      </c>
      <c r="P14" s="812"/>
      <c r="Q14" s="812"/>
      <c r="R14" s="806"/>
      <c r="S14" s="812"/>
      <c r="U14" s="814"/>
    </row>
    <row r="15" spans="1:21">
      <c r="A15" s="822">
        <v>2</v>
      </c>
      <c r="C15" s="814" t="s">
        <v>544</v>
      </c>
      <c r="D15" s="814"/>
      <c r="E15" s="823" t="s">
        <v>1613</v>
      </c>
      <c r="F15" s="822"/>
      <c r="I15" s="813">
        <f>+'9 - Rate Base'!K26</f>
        <v>1532812438.6020746</v>
      </c>
      <c r="N15" s="14"/>
      <c r="P15" s="812"/>
      <c r="Q15" s="812"/>
      <c r="R15" s="806"/>
      <c r="S15" s="812"/>
      <c r="U15" s="814"/>
    </row>
    <row r="16" spans="1:21">
      <c r="A16" s="822"/>
      <c r="E16" s="823"/>
      <c r="F16" s="822"/>
      <c r="P16" s="812"/>
      <c r="Q16" s="812"/>
      <c r="R16" s="806"/>
      <c r="S16" s="812"/>
      <c r="U16" s="814"/>
    </row>
    <row r="17" spans="1:21">
      <c r="A17" s="822"/>
      <c r="C17" s="814" t="s">
        <v>545</v>
      </c>
      <c r="D17" s="814"/>
      <c r="E17" s="823"/>
      <c r="F17" s="822"/>
      <c r="I17" s="812"/>
      <c r="L17" s="812"/>
      <c r="M17" s="812"/>
      <c r="N17" s="812"/>
      <c r="O17" s="812"/>
      <c r="P17" s="812"/>
      <c r="Q17" s="812"/>
      <c r="R17" s="812"/>
      <c r="S17" s="812"/>
      <c r="U17" s="814"/>
    </row>
    <row r="18" spans="1:21">
      <c r="A18" s="822">
        <v>3</v>
      </c>
      <c r="C18" s="814" t="s">
        <v>546</v>
      </c>
      <c r="D18" s="814"/>
      <c r="E18" s="823" t="s">
        <v>1528</v>
      </c>
      <c r="F18" s="822"/>
      <c r="I18" s="813">
        <f>+'ATT H-1A'!H177</f>
        <v>39191902.782838263</v>
      </c>
      <c r="P18" s="812"/>
      <c r="Q18" s="812"/>
      <c r="R18" s="812"/>
      <c r="S18" s="812"/>
      <c r="U18" s="814"/>
    </row>
    <row r="19" spans="1:21" ht="13">
      <c r="A19" s="822">
        <v>4</v>
      </c>
      <c r="C19" s="814" t="s">
        <v>547</v>
      </c>
      <c r="D19" s="814"/>
      <c r="E19" s="823" t="s">
        <v>548</v>
      </c>
      <c r="F19" s="822"/>
      <c r="I19" s="824">
        <f>IF(I$14=0,0,I18/I$14)</f>
        <v>2.1044825139181586E-2</v>
      </c>
      <c r="L19" s="825">
        <f>I19</f>
        <v>2.1044825139181586E-2</v>
      </c>
      <c r="M19" s="826"/>
      <c r="N19" s="826"/>
      <c r="O19" s="826"/>
      <c r="P19" s="812"/>
      <c r="Q19" s="827"/>
      <c r="R19" s="828"/>
      <c r="S19" s="829"/>
      <c r="U19" s="814"/>
    </row>
    <row r="20" spans="1:21" ht="13">
      <c r="A20" s="822"/>
      <c r="C20" s="814"/>
      <c r="D20" s="814"/>
      <c r="E20" s="823"/>
      <c r="F20" s="822"/>
      <c r="I20" s="830"/>
      <c r="L20" s="825"/>
      <c r="M20" s="826"/>
      <c r="N20" s="826"/>
      <c r="O20" s="826"/>
      <c r="P20" s="812"/>
      <c r="Q20" s="827"/>
      <c r="R20" s="828"/>
      <c r="S20" s="829"/>
      <c r="U20" s="814"/>
    </row>
    <row r="21" spans="1:21" ht="13">
      <c r="A21" s="811"/>
      <c r="C21" s="814" t="s">
        <v>549</v>
      </c>
      <c r="D21" s="814"/>
      <c r="E21" s="831"/>
      <c r="F21" s="832"/>
      <c r="I21" s="812"/>
      <c r="L21" s="824"/>
      <c r="M21" s="812"/>
      <c r="N21" s="812"/>
      <c r="O21" s="812"/>
      <c r="P21" s="812"/>
      <c r="Q21" s="827"/>
      <c r="R21" s="828"/>
      <c r="S21" s="829"/>
      <c r="U21" s="814"/>
    </row>
    <row r="22" spans="1:21" ht="13">
      <c r="A22" s="811" t="s">
        <v>550</v>
      </c>
      <c r="C22" s="814" t="s">
        <v>551</v>
      </c>
      <c r="D22" s="814"/>
      <c r="E22" s="823" t="s">
        <v>1529</v>
      </c>
      <c r="F22" s="822"/>
      <c r="I22" s="813">
        <f>+'ATT H-1A'!H191+'ATT H-1A'!H197</f>
        <v>4171404.1682613119</v>
      </c>
      <c r="L22" s="824"/>
      <c r="P22" s="812"/>
      <c r="Q22" s="827"/>
      <c r="R22" s="828"/>
      <c r="S22" s="829"/>
      <c r="U22" s="814"/>
    </row>
    <row r="23" spans="1:21" ht="13">
      <c r="A23" s="811" t="s">
        <v>552</v>
      </c>
      <c r="C23" s="814" t="s">
        <v>553</v>
      </c>
      <c r="D23" s="814"/>
      <c r="E23" s="823" t="s">
        <v>554</v>
      </c>
      <c r="F23" s="822"/>
      <c r="I23" s="833">
        <f>IF(I22=0,0,I22/I14)</f>
        <v>2.2399134788717969E-3</v>
      </c>
      <c r="J23" s="833"/>
      <c r="K23" s="833"/>
      <c r="L23" s="825">
        <f>I23</f>
        <v>2.2399134788717969E-3</v>
      </c>
      <c r="M23" s="826"/>
      <c r="N23" s="826"/>
      <c r="O23" s="826"/>
      <c r="P23" s="812"/>
      <c r="Q23" s="827"/>
      <c r="R23" s="828"/>
      <c r="S23" s="829"/>
      <c r="U23" s="814"/>
    </row>
    <row r="24" spans="1:21" ht="13">
      <c r="A24" s="822"/>
      <c r="C24" s="814"/>
      <c r="D24" s="814"/>
      <c r="E24" s="823"/>
      <c r="F24" s="822"/>
      <c r="I24" s="833"/>
      <c r="J24" s="833"/>
      <c r="K24" s="833"/>
      <c r="L24" s="825"/>
      <c r="M24" s="826"/>
      <c r="N24" s="826"/>
      <c r="O24" s="826"/>
      <c r="P24" s="812"/>
      <c r="Q24" s="827"/>
      <c r="R24" s="828"/>
      <c r="S24" s="829"/>
      <c r="U24" s="814"/>
    </row>
    <row r="25" spans="1:21">
      <c r="A25" s="811"/>
      <c r="C25" s="814" t="s">
        <v>555</v>
      </c>
      <c r="D25" s="814"/>
      <c r="E25" s="831"/>
      <c r="F25" s="832"/>
      <c r="I25" s="833"/>
      <c r="J25" s="833"/>
      <c r="K25" s="833"/>
      <c r="L25" s="824"/>
      <c r="M25" s="812"/>
      <c r="N25" s="812"/>
      <c r="O25" s="812"/>
      <c r="P25" s="812"/>
      <c r="Q25" s="812"/>
      <c r="R25" s="812"/>
      <c r="S25" s="812"/>
      <c r="U25" s="814"/>
    </row>
    <row r="26" spans="1:21" ht="13">
      <c r="A26" s="811" t="s">
        <v>556</v>
      </c>
      <c r="C26" s="814" t="s">
        <v>557</v>
      </c>
      <c r="D26" s="814"/>
      <c r="E26" s="823" t="s">
        <v>1530</v>
      </c>
      <c r="F26" s="822"/>
      <c r="I26" s="813">
        <f>+'ATT H-1A'!H206</f>
        <v>1203013.8985573663</v>
      </c>
      <c r="J26" s="833"/>
      <c r="K26" s="833"/>
      <c r="L26" s="824"/>
      <c r="P26" s="812"/>
      <c r="Q26" s="819"/>
      <c r="R26" s="812"/>
      <c r="S26" s="822"/>
      <c r="T26" s="816"/>
      <c r="U26" s="814"/>
    </row>
    <row r="27" spans="1:21" ht="13">
      <c r="A27" s="811" t="s">
        <v>558</v>
      </c>
      <c r="C27" s="814" t="s">
        <v>559</v>
      </c>
      <c r="D27" s="814"/>
      <c r="E27" s="823" t="s">
        <v>560</v>
      </c>
      <c r="F27" s="822"/>
      <c r="I27" s="833">
        <f>IF(I26=0,0,I26/I14)</f>
        <v>6.4598081076663275E-4</v>
      </c>
      <c r="J27" s="833"/>
      <c r="K27" s="833"/>
      <c r="L27" s="825">
        <f>I27</f>
        <v>6.4598081076663275E-4</v>
      </c>
      <c r="M27" s="826"/>
      <c r="N27" s="826"/>
      <c r="O27" s="826"/>
      <c r="P27" s="812"/>
      <c r="Q27" s="827"/>
      <c r="R27" s="812"/>
      <c r="S27" s="829"/>
      <c r="T27" s="816"/>
      <c r="U27" s="814"/>
    </row>
    <row r="28" spans="1:21">
      <c r="A28" s="811"/>
      <c r="C28" s="814"/>
      <c r="D28" s="814"/>
      <c r="E28" s="823"/>
      <c r="F28" s="822"/>
      <c r="I28" s="812"/>
      <c r="L28" s="824"/>
      <c r="M28" s="812"/>
      <c r="N28" s="812"/>
      <c r="O28" s="812"/>
      <c r="P28" s="812"/>
      <c r="U28" s="814"/>
    </row>
    <row r="29" spans="1:21">
      <c r="A29" s="811" t="s">
        <v>561</v>
      </c>
      <c r="C29" s="814" t="s">
        <v>731</v>
      </c>
      <c r="D29" s="814"/>
      <c r="E29" s="823" t="s">
        <v>1531</v>
      </c>
      <c r="F29" s="822"/>
      <c r="I29" s="813">
        <f>-'ATT H-1A'!H302</f>
        <v>-5117584.5756997447</v>
      </c>
      <c r="L29" s="824"/>
      <c r="M29" s="812"/>
      <c r="N29" s="812"/>
      <c r="O29" s="812"/>
      <c r="P29" s="812"/>
      <c r="U29" s="814"/>
    </row>
    <row r="30" spans="1:21">
      <c r="A30" s="811" t="s">
        <v>562</v>
      </c>
      <c r="C30" s="814" t="s">
        <v>563</v>
      </c>
      <c r="D30" s="814"/>
      <c r="E30" s="823" t="s">
        <v>564</v>
      </c>
      <c r="F30" s="822"/>
      <c r="I30" s="824">
        <f>IF(I$14=0,0,I29/I$14)</f>
        <v>-2.7479827434592967E-3</v>
      </c>
      <c r="L30" s="824">
        <f>+I30</f>
        <v>-2.7479827434592967E-3</v>
      </c>
      <c r="M30" s="812"/>
      <c r="N30" s="812"/>
      <c r="O30" s="812"/>
      <c r="P30" s="812"/>
      <c r="U30" s="814"/>
    </row>
    <row r="31" spans="1:21">
      <c r="A31" s="811"/>
      <c r="C31" s="814"/>
      <c r="D31" s="814"/>
      <c r="E31" s="823"/>
      <c r="F31" s="822"/>
      <c r="I31" s="812"/>
      <c r="L31" s="824"/>
      <c r="M31" s="812"/>
      <c r="N31" s="812"/>
      <c r="O31" s="812"/>
      <c r="P31" s="812"/>
      <c r="U31" s="814"/>
    </row>
    <row r="32" spans="1:21" ht="13">
      <c r="A32" s="834" t="s">
        <v>565</v>
      </c>
      <c r="B32" s="835"/>
      <c r="C32" s="820" t="s">
        <v>566</v>
      </c>
      <c r="D32" s="820"/>
      <c r="E32" s="836" t="s">
        <v>567</v>
      </c>
      <c r="F32" s="815"/>
      <c r="I32" s="828"/>
      <c r="L32" s="837">
        <f>L19+L23+L27+L30</f>
        <v>2.1182736685360717E-2</v>
      </c>
      <c r="M32" s="838"/>
      <c r="N32" s="838"/>
      <c r="O32" s="838"/>
      <c r="P32" s="812"/>
      <c r="U32" s="814"/>
    </row>
    <row r="33" spans="1:21">
      <c r="A33" s="811"/>
      <c r="C33" s="814"/>
      <c r="D33" s="814"/>
      <c r="E33" s="823"/>
      <c r="F33" s="822"/>
      <c r="I33" s="812"/>
      <c r="L33" s="824"/>
      <c r="M33" s="812"/>
      <c r="N33" s="812"/>
      <c r="O33" s="812"/>
      <c r="P33" s="812"/>
      <c r="Q33" s="812"/>
      <c r="R33" s="812"/>
      <c r="S33" s="839"/>
      <c r="U33" s="814"/>
    </row>
    <row r="34" spans="1:21">
      <c r="A34" s="811"/>
      <c r="B34" s="840"/>
      <c r="C34" s="812" t="s">
        <v>535</v>
      </c>
      <c r="D34" s="812"/>
      <c r="E34" s="823"/>
      <c r="F34" s="822"/>
      <c r="I34" s="812"/>
      <c r="L34" s="824"/>
      <c r="M34" s="812"/>
      <c r="N34" s="812"/>
      <c r="O34" s="812"/>
      <c r="P34" s="841"/>
      <c r="Q34" s="840"/>
      <c r="T34" s="816"/>
      <c r="U34" s="812" t="s">
        <v>86</v>
      </c>
    </row>
    <row r="35" spans="1:21">
      <c r="A35" s="811" t="s">
        <v>568</v>
      </c>
      <c r="B35" s="840"/>
      <c r="C35" s="812" t="s">
        <v>187</v>
      </c>
      <c r="D35" s="812"/>
      <c r="E35" s="823" t="s">
        <v>1532</v>
      </c>
      <c r="F35" s="822"/>
      <c r="I35" s="813">
        <f>+'ATT H-1A'!H289</f>
        <v>8796246.6886161361</v>
      </c>
      <c r="L35" s="824"/>
      <c r="M35" s="812"/>
      <c r="N35" s="812"/>
      <c r="O35" s="812"/>
      <c r="P35" s="841"/>
      <c r="Q35" s="840"/>
      <c r="T35" s="816"/>
      <c r="U35" s="812"/>
    </row>
    <row r="36" spans="1:21">
      <c r="A36" s="811" t="s">
        <v>569</v>
      </c>
      <c r="B36" s="840"/>
      <c r="C36" s="812" t="s">
        <v>570</v>
      </c>
      <c r="D36" s="812"/>
      <c r="E36" s="823" t="s">
        <v>571</v>
      </c>
      <c r="F36" s="822"/>
      <c r="I36" s="833">
        <f>IF(I15=0,0,I35/I15)</f>
        <v>5.7386321164240523E-3</v>
      </c>
      <c r="L36" s="825">
        <f>I36</f>
        <v>5.7386321164240523E-3</v>
      </c>
      <c r="M36" s="826"/>
      <c r="N36" s="826"/>
      <c r="O36" s="826"/>
      <c r="P36" s="841"/>
      <c r="Q36" s="840"/>
      <c r="R36" s="812"/>
      <c r="S36" s="812"/>
      <c r="T36" s="816"/>
      <c r="U36" s="812"/>
    </row>
    <row r="37" spans="1:21">
      <c r="A37" s="811"/>
      <c r="C37" s="812"/>
      <c r="D37" s="812"/>
      <c r="E37" s="823"/>
      <c r="F37" s="822"/>
      <c r="I37" s="812"/>
      <c r="L37" s="824"/>
      <c r="M37" s="812"/>
      <c r="N37" s="812"/>
      <c r="O37" s="812"/>
      <c r="P37" s="812"/>
      <c r="R37" s="806"/>
      <c r="S37" s="812"/>
      <c r="T37" s="808"/>
      <c r="U37" s="814"/>
    </row>
    <row r="38" spans="1:21">
      <c r="A38" s="811"/>
      <c r="C38" s="814" t="s">
        <v>572</v>
      </c>
      <c r="D38" s="814"/>
      <c r="E38" s="842"/>
      <c r="F38" s="843"/>
      <c r="L38" s="824"/>
      <c r="P38" s="812"/>
      <c r="R38" s="812"/>
      <c r="S38" s="812"/>
      <c r="U38" s="814"/>
    </row>
    <row r="39" spans="1:21">
      <c r="A39" s="811" t="s">
        <v>573</v>
      </c>
      <c r="C39" s="814" t="s">
        <v>574</v>
      </c>
      <c r="D39" s="814"/>
      <c r="E39" s="823" t="s">
        <v>1533</v>
      </c>
      <c r="F39" s="822"/>
      <c r="I39" s="813">
        <f>+'ATT H-1A'!H288</f>
        <v>87122262.927910164</v>
      </c>
      <c r="L39" s="824"/>
      <c r="M39" s="812"/>
      <c r="N39" s="812"/>
      <c r="O39" s="812"/>
      <c r="P39" s="812"/>
      <c r="R39" s="812"/>
      <c r="S39" s="812"/>
      <c r="U39" s="814"/>
    </row>
    <row r="40" spans="1:21">
      <c r="A40" s="811" t="s">
        <v>575</v>
      </c>
      <c r="B40" s="840"/>
      <c r="C40" s="812" t="s">
        <v>576</v>
      </c>
      <c r="D40" s="812"/>
      <c r="E40" s="823" t="s">
        <v>577</v>
      </c>
      <c r="F40" s="822"/>
      <c r="I40" s="833">
        <f>IF(I15=0,0,I39/I15)</f>
        <v>5.6838175848419978E-2</v>
      </c>
      <c r="L40" s="825">
        <f>I40</f>
        <v>5.6838175848419978E-2</v>
      </c>
      <c r="M40" s="826"/>
      <c r="N40" s="826"/>
      <c r="O40" s="826"/>
      <c r="P40" s="812"/>
      <c r="S40" s="844"/>
      <c r="T40" s="816"/>
      <c r="U40" s="812"/>
    </row>
    <row r="41" spans="1:21">
      <c r="A41" s="811"/>
      <c r="C41" s="814"/>
      <c r="D41" s="814"/>
      <c r="E41" s="823"/>
      <c r="F41" s="822"/>
      <c r="I41" s="812"/>
      <c r="L41" s="824"/>
      <c r="M41" s="812"/>
      <c r="N41" s="812"/>
      <c r="O41" s="812"/>
      <c r="P41" s="812"/>
      <c r="Q41" s="843"/>
      <c r="R41" s="812"/>
      <c r="S41" s="812"/>
      <c r="U41" s="814"/>
    </row>
    <row r="42" spans="1:21" ht="13">
      <c r="A42" s="834" t="s">
        <v>578</v>
      </c>
      <c r="B42" s="835"/>
      <c r="C42" s="820" t="s">
        <v>579</v>
      </c>
      <c r="D42" s="820"/>
      <c r="E42" s="836" t="s">
        <v>580</v>
      </c>
      <c r="F42" s="815"/>
      <c r="I42" s="833">
        <f>+I40+I36</f>
        <v>6.2576807964844036E-2</v>
      </c>
      <c r="L42" s="837">
        <f>L36+L40</f>
        <v>6.2576807964844036E-2</v>
      </c>
      <c r="M42" s="838"/>
      <c r="N42" s="838"/>
      <c r="O42" s="838"/>
      <c r="P42" s="812"/>
      <c r="Q42" s="843"/>
      <c r="R42" s="812"/>
      <c r="S42" s="812"/>
      <c r="U42" s="814"/>
    </row>
    <row r="43" spans="1:21">
      <c r="P43" s="845"/>
      <c r="Q43" s="845"/>
      <c r="R43" s="812"/>
      <c r="S43" s="812"/>
      <c r="U43" s="814"/>
    </row>
    <row r="44" spans="1:21">
      <c r="P44" s="845"/>
      <c r="Q44" s="845"/>
      <c r="R44" s="812"/>
      <c r="S44" s="812"/>
      <c r="U44" s="814"/>
    </row>
    <row r="45" spans="1:21" ht="13">
      <c r="A45" s="846"/>
      <c r="C45" s="811"/>
      <c r="D45" s="811"/>
      <c r="E45" s="832"/>
      <c r="F45" s="832"/>
      <c r="G45" s="812"/>
      <c r="J45" s="830"/>
      <c r="P45" s="812"/>
      <c r="Q45" s="827"/>
      <c r="R45" s="847"/>
      <c r="S45" s="812"/>
      <c r="T45" s="816"/>
      <c r="U45" s="812"/>
    </row>
    <row r="46" spans="1:21">
      <c r="A46" s="804"/>
      <c r="G46" s="812"/>
      <c r="P46" s="812"/>
      <c r="Q46" s="812"/>
      <c r="R46" s="812"/>
      <c r="S46" s="812"/>
      <c r="T46" s="816"/>
      <c r="U46" s="812" t="s">
        <v>86</v>
      </c>
    </row>
    <row r="47" spans="1:21">
      <c r="Q47" s="848"/>
    </row>
    <row r="48" spans="1:21">
      <c r="Q48" s="848"/>
    </row>
    <row r="50" spans="1:21">
      <c r="A50" s="804"/>
      <c r="G50" s="812"/>
      <c r="P50" s="812"/>
      <c r="Q50" s="848"/>
      <c r="R50" s="812"/>
      <c r="S50" s="806"/>
      <c r="U50" s="814"/>
    </row>
    <row r="51" spans="1:21" ht="18">
      <c r="A51" s="804"/>
      <c r="C51" s="814"/>
      <c r="D51" s="814"/>
      <c r="G51" s="1016" t="s">
        <v>1400</v>
      </c>
      <c r="H51" s="832"/>
      <c r="P51" s="812"/>
      <c r="Q51" s="848"/>
      <c r="R51" s="812"/>
      <c r="U51" s="814"/>
    </row>
    <row r="52" spans="1:21" ht="15.5">
      <c r="A52" s="804"/>
      <c r="C52" s="814"/>
      <c r="D52" s="814"/>
      <c r="G52" s="1015" t="s">
        <v>277</v>
      </c>
      <c r="H52" s="832"/>
      <c r="L52" s="812"/>
      <c r="M52" s="812"/>
      <c r="N52" s="812"/>
      <c r="O52" s="812"/>
      <c r="P52" s="812"/>
      <c r="R52" s="812"/>
      <c r="S52" s="806"/>
      <c r="U52" s="814"/>
    </row>
    <row r="53" spans="1:21" ht="14.25" customHeight="1">
      <c r="A53" s="804"/>
      <c r="G53" s="909" t="s">
        <v>1152</v>
      </c>
      <c r="P53" s="812"/>
      <c r="R53" s="812"/>
      <c r="S53" s="806"/>
      <c r="U53" s="814"/>
    </row>
    <row r="54" spans="1:21">
      <c r="A54" s="804"/>
      <c r="H54" s="832"/>
      <c r="P54" s="812"/>
      <c r="Q54" s="812"/>
      <c r="R54" s="812"/>
      <c r="S54" s="806"/>
      <c r="U54" s="814"/>
    </row>
    <row r="55" spans="1:21">
      <c r="A55" s="804"/>
      <c r="E55" s="814"/>
      <c r="F55" s="814"/>
      <c r="G55" s="814"/>
      <c r="H55" s="814"/>
      <c r="I55" s="814"/>
      <c r="J55" s="814"/>
      <c r="K55" s="814"/>
      <c r="L55" s="814"/>
      <c r="M55" s="814"/>
      <c r="N55" s="814"/>
      <c r="O55" s="814"/>
      <c r="P55" s="814"/>
      <c r="Q55" s="814"/>
      <c r="R55" s="812"/>
      <c r="S55" s="806"/>
      <c r="U55" s="814"/>
    </row>
    <row r="56" spans="1:21" ht="13">
      <c r="A56" s="804"/>
      <c r="E56" s="820"/>
      <c r="F56" s="820"/>
      <c r="H56" s="814"/>
      <c r="I56" s="806"/>
      <c r="J56" s="806"/>
      <c r="K56" s="806"/>
      <c r="L56" s="806"/>
      <c r="M56" s="806"/>
      <c r="N56" s="806"/>
      <c r="O56" s="806"/>
      <c r="P56" s="812"/>
      <c r="Q56" s="812"/>
      <c r="R56" s="812"/>
      <c r="S56" s="806"/>
      <c r="U56" s="814"/>
    </row>
    <row r="57" spans="1:21" ht="13">
      <c r="A57" s="804"/>
      <c r="E57" s="820"/>
      <c r="F57" s="820"/>
      <c r="G57" s="820"/>
      <c r="H57" s="814"/>
      <c r="I57" s="806"/>
      <c r="J57" s="806"/>
      <c r="K57" s="806"/>
      <c r="L57" s="806"/>
      <c r="M57" s="806"/>
      <c r="N57" s="806"/>
      <c r="O57" s="806"/>
      <c r="P57" s="812"/>
      <c r="Q57" s="812"/>
      <c r="R57" s="812"/>
      <c r="S57" s="806"/>
      <c r="U57" s="814"/>
    </row>
    <row r="58" spans="1:21" ht="13">
      <c r="A58" s="804"/>
      <c r="C58" s="850">
        <v>-1</v>
      </c>
      <c r="D58" s="850">
        <v>-2</v>
      </c>
      <c r="E58" s="850">
        <v>-3</v>
      </c>
      <c r="F58" s="850">
        <v>-4</v>
      </c>
      <c r="G58" s="850">
        <v>-5</v>
      </c>
      <c r="H58" s="850">
        <v>-6</v>
      </c>
      <c r="I58" s="850">
        <v>-7</v>
      </c>
      <c r="J58" s="850">
        <v>-8</v>
      </c>
      <c r="K58" s="850">
        <v>-9</v>
      </c>
      <c r="L58" s="850">
        <v>-10</v>
      </c>
      <c r="M58" s="850">
        <v>-11</v>
      </c>
      <c r="N58" s="850">
        <v>-12</v>
      </c>
      <c r="O58" s="850">
        <v>-13</v>
      </c>
      <c r="P58" s="851" t="s">
        <v>581</v>
      </c>
      <c r="Q58" s="851" t="s">
        <v>582</v>
      </c>
      <c r="U58" s="814"/>
    </row>
    <row r="59" spans="1:21" ht="53.25" customHeight="1">
      <c r="A59" s="852" t="s">
        <v>583</v>
      </c>
      <c r="B59" s="853"/>
      <c r="C59" s="854" t="s">
        <v>1153</v>
      </c>
      <c r="D59" s="855" t="s">
        <v>1154</v>
      </c>
      <c r="E59" s="856" t="s">
        <v>586</v>
      </c>
      <c r="F59" s="856" t="s">
        <v>566</v>
      </c>
      <c r="G59" s="857" t="s">
        <v>587</v>
      </c>
      <c r="H59" s="856" t="s">
        <v>588</v>
      </c>
      <c r="I59" s="856" t="s">
        <v>579</v>
      </c>
      <c r="J59" s="857" t="s">
        <v>589</v>
      </c>
      <c r="K59" s="856" t="s">
        <v>590</v>
      </c>
      <c r="L59" s="858" t="s">
        <v>591</v>
      </c>
      <c r="M59" s="858" t="s">
        <v>592</v>
      </c>
      <c r="N59" s="858" t="s">
        <v>593</v>
      </c>
      <c r="O59" s="858" t="s">
        <v>594</v>
      </c>
      <c r="P59" s="858" t="s">
        <v>595</v>
      </c>
      <c r="Q59" s="858" t="s">
        <v>596</v>
      </c>
      <c r="U59" s="814"/>
    </row>
    <row r="60" spans="1:21" ht="46.5" customHeight="1">
      <c r="A60" s="859"/>
      <c r="B60" s="860"/>
      <c r="C60" s="860"/>
      <c r="D60" s="860"/>
      <c r="E60" s="861" t="s">
        <v>67</v>
      </c>
      <c r="F60" s="861" t="s">
        <v>597</v>
      </c>
      <c r="G60" s="862" t="s">
        <v>598</v>
      </c>
      <c r="H60" s="861" t="s">
        <v>599</v>
      </c>
      <c r="I60" s="861" t="s">
        <v>600</v>
      </c>
      <c r="J60" s="862" t="s">
        <v>601</v>
      </c>
      <c r="K60" s="861" t="s">
        <v>602</v>
      </c>
      <c r="L60" s="862" t="s">
        <v>603</v>
      </c>
      <c r="M60" s="861" t="s">
        <v>604</v>
      </c>
      <c r="N60" s="863" t="s">
        <v>1396</v>
      </c>
      <c r="O60" s="864" t="s">
        <v>605</v>
      </c>
      <c r="P60" s="865" t="s">
        <v>606</v>
      </c>
      <c r="Q60" s="864" t="s">
        <v>704</v>
      </c>
      <c r="U60" s="814"/>
    </row>
    <row r="61" spans="1:21">
      <c r="A61" s="866"/>
      <c r="B61" s="806"/>
      <c r="C61" s="806"/>
      <c r="D61" s="806"/>
      <c r="E61" s="806"/>
      <c r="F61" s="806"/>
      <c r="G61" s="867"/>
      <c r="H61" s="806"/>
      <c r="I61" s="806"/>
      <c r="J61" s="867"/>
      <c r="K61" s="806"/>
      <c r="L61" s="867"/>
      <c r="M61" s="868"/>
      <c r="N61" s="867"/>
      <c r="O61" s="867"/>
      <c r="P61" s="812"/>
      <c r="Q61" s="869"/>
      <c r="U61" s="814"/>
    </row>
    <row r="62" spans="1:21" ht="13">
      <c r="A62" s="870" t="s">
        <v>200</v>
      </c>
      <c r="B62" s="871"/>
      <c r="C62" s="1615" t="s">
        <v>607</v>
      </c>
      <c r="D62" s="1614" t="s">
        <v>607</v>
      </c>
      <c r="E62" s="873">
        <f>+'9 - Rate Base'!C26-SUM('6-Project Rev Req'!E63:E79)</f>
        <v>1739338872.1928439</v>
      </c>
      <c r="F62" s="833">
        <f>$L$32</f>
        <v>2.1182736685360717E-2</v>
      </c>
      <c r="G62" s="874">
        <f t="shared" ref="G62:G73" si="0">E62*F62</f>
        <v>36843957.33627329</v>
      </c>
      <c r="H62" s="873">
        <f>+'9 - Rate Base'!K26-SUM(H63:H78)</f>
        <v>1444951008.9845269</v>
      </c>
      <c r="I62" s="833">
        <f>$L$42</f>
        <v>6.2576807964844036E-2</v>
      </c>
      <c r="J62" s="874">
        <f>H62*I62</f>
        <v>90420421.80783236</v>
      </c>
      <c r="K62" s="1597">
        <f>+'ATT H-1A'!H183-SUM('6-Project Rev Req'!K63:K77)</f>
        <v>49476660.244285718</v>
      </c>
      <c r="L62" s="874">
        <f>G62+J62+K62</f>
        <v>176741039.38839138</v>
      </c>
      <c r="M62" s="876">
        <v>0</v>
      </c>
      <c r="N62" s="874">
        <v>0</v>
      </c>
      <c r="O62" s="874">
        <f>+L62+N62</f>
        <v>176741039.38839138</v>
      </c>
      <c r="P62" s="876"/>
      <c r="Q62" s="874">
        <f t="shared" ref="Q62:Q71" si="1">+O62+P62</f>
        <v>176741039.38839138</v>
      </c>
    </row>
    <row r="63" spans="1:21" ht="13">
      <c r="A63" s="870" t="s">
        <v>159</v>
      </c>
      <c r="B63" s="871"/>
      <c r="C63" s="1595" t="s">
        <v>1801</v>
      </c>
      <c r="D63" s="1596" t="s">
        <v>1802</v>
      </c>
      <c r="E63" s="873">
        <f>+'7 - Cap Add WS'!E31</f>
        <v>4854660</v>
      </c>
      <c r="F63" s="833">
        <f t="shared" ref="F63:F73" si="2">$L$32</f>
        <v>2.1182736685360717E-2</v>
      </c>
      <c r="G63" s="874">
        <f t="shared" si="0"/>
        <v>102834.98447695325</v>
      </c>
      <c r="H63" s="873">
        <f>AVERAGE('7 - Cap Add WS'!G61,'7 - Cap Add WS'!G63)</f>
        <v>3190205.1428571418</v>
      </c>
      <c r="I63" s="833">
        <f t="shared" ref="I63:I73" si="3">$L$42</f>
        <v>6.2576807964844036E-2</v>
      </c>
      <c r="J63" s="874">
        <f t="shared" ref="J63:J71" si="4">H63*I63</f>
        <v>199632.85459302919</v>
      </c>
      <c r="K63" s="875">
        <f>+'7 - Cap Add WS'!F63</f>
        <v>138704.57142857142</v>
      </c>
      <c r="L63" s="874">
        <f t="shared" ref="L63" si="5">G63+J63+K63</f>
        <v>441172.41049855383</v>
      </c>
      <c r="M63" s="876">
        <f>'7 - Cap Add WS'!E28</f>
        <v>150</v>
      </c>
      <c r="N63" s="874">
        <f>+'7 - Cap Add WS'!H65-'7 - Cap Add WS'!H64</f>
        <v>25000.518062820833</v>
      </c>
      <c r="O63" s="874">
        <f>+L63+N63</f>
        <v>466172.92856137466</v>
      </c>
      <c r="P63" s="876"/>
      <c r="Q63" s="874">
        <f t="shared" si="1"/>
        <v>466172.92856137466</v>
      </c>
    </row>
    <row r="64" spans="1:21" ht="13">
      <c r="A64" s="870" t="s">
        <v>201</v>
      </c>
      <c r="B64" s="871"/>
      <c r="C64" s="1595" t="s">
        <v>1803</v>
      </c>
      <c r="D64" s="1596" t="s">
        <v>1804</v>
      </c>
      <c r="E64" s="873">
        <f>+'7 - Cap Add WS'!I31</f>
        <v>7878071</v>
      </c>
      <c r="F64" s="833">
        <f t="shared" si="2"/>
        <v>2.1182736685360717E-2</v>
      </c>
      <c r="G64" s="874">
        <f t="shared" si="0"/>
        <v>166879.10358157638</v>
      </c>
      <c r="H64" s="873">
        <f>AVERAGE('7 - Cap Add WS'!K61,'7 - Cap Add WS'!K63)</f>
        <v>5177018.0857142806</v>
      </c>
      <c r="I64" s="833">
        <f t="shared" si="3"/>
        <v>6.2576807964844036E-2</v>
      </c>
      <c r="J64" s="874">
        <f t="shared" si="4"/>
        <v>323961.26658026699</v>
      </c>
      <c r="K64" s="875">
        <f>+'7 - Cap Add WS'!J63</f>
        <v>225087.74285714285</v>
      </c>
      <c r="L64" s="874">
        <f>G64+J64+K64</f>
        <v>715928.11301898619</v>
      </c>
      <c r="M64" s="876">
        <f>'7 - Cap Add WS'!I28</f>
        <v>0</v>
      </c>
      <c r="N64" s="874">
        <v>0</v>
      </c>
      <c r="O64" s="874">
        <f t="shared" ref="O64:O71" si="6">+L64+N64</f>
        <v>715928.11301898619</v>
      </c>
      <c r="P64" s="876"/>
      <c r="Q64" s="874">
        <f t="shared" si="1"/>
        <v>715928.11301898619</v>
      </c>
      <c r="S64" s="896"/>
    </row>
    <row r="65" spans="1:17" ht="13">
      <c r="A65" s="870" t="s">
        <v>202</v>
      </c>
      <c r="B65" s="871"/>
      <c r="C65" s="1595" t="s">
        <v>1805</v>
      </c>
      <c r="D65" s="1596" t="s">
        <v>1806</v>
      </c>
      <c r="E65" s="873">
        <f>+'7 - Cap Add WS'!M31</f>
        <v>13722120</v>
      </c>
      <c r="F65" s="833">
        <f t="shared" si="2"/>
        <v>2.1182736685360717E-2</v>
      </c>
      <c r="G65" s="874">
        <f t="shared" si="0"/>
        <v>290672.054724922</v>
      </c>
      <c r="H65" s="873">
        <f>AVERAGE('7 - Cap Add WS'!O61,'7 - Cap Add WS'!O63)</f>
        <v>8723347.7142857201</v>
      </c>
      <c r="I65" s="833">
        <f t="shared" si="3"/>
        <v>6.2576807964844036E-2</v>
      </c>
      <c r="J65" s="874">
        <f t="shared" si="4"/>
        <v>545879.25472741865</v>
      </c>
      <c r="K65" s="875">
        <f>+'7 - Cap Add WS'!N63</f>
        <v>392060.57142857142</v>
      </c>
      <c r="L65" s="874">
        <f>G65+J65+K65</f>
        <v>1228611.8808809121</v>
      </c>
      <c r="M65" s="876">
        <f>'7 - Cap Add WS'!M28</f>
        <v>0</v>
      </c>
      <c r="N65" s="874">
        <v>0</v>
      </c>
      <c r="O65" s="874">
        <f t="shared" si="6"/>
        <v>1228611.8808809121</v>
      </c>
      <c r="P65" s="876"/>
      <c r="Q65" s="874">
        <f t="shared" si="1"/>
        <v>1228611.8808809121</v>
      </c>
    </row>
    <row r="66" spans="1:17" ht="13">
      <c r="A66" s="870" t="s">
        <v>203</v>
      </c>
      <c r="B66" s="871"/>
      <c r="C66" s="1595" t="s">
        <v>1807</v>
      </c>
      <c r="D66" s="1596" t="s">
        <v>1808</v>
      </c>
      <c r="E66" s="873">
        <f>+'7 - Cap Add WS'!Q31</f>
        <v>26046638</v>
      </c>
      <c r="F66" s="833">
        <f t="shared" si="2"/>
        <v>2.1182736685360717E-2</v>
      </c>
      <c r="G66" s="874">
        <f t="shared" si="0"/>
        <v>551739.07429291052</v>
      </c>
      <c r="H66" s="873">
        <f>AVERAGE('7 - Cap Add WS'!S61,'7 - Cap Add WS'!S63)</f>
        <v>16434188.261904787</v>
      </c>
      <c r="I66" s="833">
        <f t="shared" si="3"/>
        <v>6.2576807964844036E-2</v>
      </c>
      <c r="J66" s="874">
        <f t="shared" si="4"/>
        <v>1028399.0429233098</v>
      </c>
      <c r="K66" s="875">
        <f>+'7 - Cap Add WS'!R63</f>
        <v>744189.65714285709</v>
      </c>
      <c r="L66" s="874">
        <f t="shared" ref="L66:L71" si="7">G66+J66+K66</f>
        <v>2324327.7743590772</v>
      </c>
      <c r="M66" s="876">
        <f>'7 - Cap Add WS'!Q28</f>
        <v>150</v>
      </c>
      <c r="N66" s="874">
        <f>'7 - Cap Add WS'!T65-'7 - Cap Add WS'!T64</f>
        <v>128415.99187931651</v>
      </c>
      <c r="O66" s="874">
        <f t="shared" si="6"/>
        <v>2452743.7662383937</v>
      </c>
      <c r="P66" s="876"/>
      <c r="Q66" s="874">
        <f t="shared" si="1"/>
        <v>2452743.7662383937</v>
      </c>
    </row>
    <row r="67" spans="1:17" ht="13">
      <c r="A67" s="870" t="s">
        <v>204</v>
      </c>
      <c r="B67" s="871"/>
      <c r="C67" s="1595" t="s">
        <v>1809</v>
      </c>
      <c r="D67" s="1596" t="s">
        <v>1810</v>
      </c>
      <c r="E67" s="873">
        <f>+'7 - Cap Add WS'!U31</f>
        <v>18572212</v>
      </c>
      <c r="F67" s="833">
        <f t="shared" si="2"/>
        <v>2.1182736685360717E-2</v>
      </c>
      <c r="G67" s="874">
        <f t="shared" si="0"/>
        <v>393410.27646069654</v>
      </c>
      <c r="H67" s="873">
        <f>AVERAGE('7 - Cap Add WS'!W61,'7 - Cap Add WS'!W63)</f>
        <v>11718181.380952384</v>
      </c>
      <c r="I67" s="833">
        <f t="shared" si="3"/>
        <v>6.2576807964844036E-2</v>
      </c>
      <c r="J67" s="874">
        <f t="shared" si="4"/>
        <v>733286.3859730683</v>
      </c>
      <c r="K67" s="875">
        <f>+'7 - Cap Add WS'!V63</f>
        <v>530634.62857142859</v>
      </c>
      <c r="L67" s="874">
        <f t="shared" si="7"/>
        <v>1657331.2910051935</v>
      </c>
      <c r="M67" s="876">
        <f>'7 - Cap Add WS'!U28</f>
        <v>150</v>
      </c>
      <c r="N67" s="874">
        <f>'7 - Cap Add WS'!X65-'7 - Cap Add WS'!X64</f>
        <v>91565.330825918354</v>
      </c>
      <c r="O67" s="874">
        <f t="shared" si="6"/>
        <v>1748896.6218311118</v>
      </c>
      <c r="P67" s="876"/>
      <c r="Q67" s="874">
        <f t="shared" si="1"/>
        <v>1748896.6218311118</v>
      </c>
    </row>
    <row r="68" spans="1:17" ht="13">
      <c r="A68" s="870" t="s">
        <v>205</v>
      </c>
      <c r="B68" s="871"/>
      <c r="C68" s="1595" t="s">
        <v>1811</v>
      </c>
      <c r="D68" s="1596" t="s">
        <v>1812</v>
      </c>
      <c r="E68" s="873">
        <f>+'7 - Cap Add WS'!Y31</f>
        <v>6759777</v>
      </c>
      <c r="F68" s="833">
        <f t="shared" si="2"/>
        <v>2.1182736685360717E-2</v>
      </c>
      <c r="G68" s="874">
        <f t="shared" si="0"/>
        <v>143190.57624275761</v>
      </c>
      <c r="H68" s="873">
        <f>AVERAGE('7 - Cap Add WS'!AA61,'7 - Cap Add WS'!AA63)</f>
        <v>4570896.8285714295</v>
      </c>
      <c r="I68" s="833">
        <f t="shared" si="3"/>
        <v>6.2576807964844036E-2</v>
      </c>
      <c r="J68" s="874">
        <f t="shared" si="4"/>
        <v>286032.13306862896</v>
      </c>
      <c r="K68" s="875">
        <f>+'7 - Cap Add WS'!Z63</f>
        <v>193136.48571428572</v>
      </c>
      <c r="L68" s="874">
        <f t="shared" si="7"/>
        <v>622359.19502567232</v>
      </c>
      <c r="M68" s="876">
        <f>'7 - Cap Add WS'!Y28</f>
        <v>150</v>
      </c>
      <c r="N68" s="874">
        <f>'7 - Cap Add WS'!AB65-'7 - Cap Add WS'!AB64</f>
        <v>35890.911575116217</v>
      </c>
      <c r="O68" s="874">
        <f t="shared" si="6"/>
        <v>658250.10660078854</v>
      </c>
      <c r="P68" s="876"/>
      <c r="Q68" s="874">
        <f t="shared" si="1"/>
        <v>658250.10660078854</v>
      </c>
    </row>
    <row r="69" spans="1:17" ht="13">
      <c r="A69" s="870" t="s">
        <v>608</v>
      </c>
      <c r="B69" s="871"/>
      <c r="C69" s="1595" t="s">
        <v>1813</v>
      </c>
      <c r="D69" s="1596" t="s">
        <v>1814</v>
      </c>
      <c r="E69" s="873">
        <f>+'7 - Cap Add WS'!AC31</f>
        <v>4045398</v>
      </c>
      <c r="F69" s="833">
        <f t="shared" si="2"/>
        <v>2.1182736685360717E-2</v>
      </c>
      <c r="G69" s="874">
        <f t="shared" si="0"/>
        <v>85692.600621484875</v>
      </c>
      <c r="H69" s="873">
        <f>AVERAGE('7 - Cap Add WS'!AE61,'7 - Cap Add WS'!AE63)</f>
        <v>3422614.0151666673</v>
      </c>
      <c r="I69" s="833">
        <f t="shared" si="3"/>
        <v>6.2576807964844036E-2</v>
      </c>
      <c r="J69" s="874">
        <f t="shared" si="4"/>
        <v>214176.25996486834</v>
      </c>
      <c r="K69" s="875">
        <f>+'7 - Cap Add WS'!AD63</f>
        <v>115582.8</v>
      </c>
      <c r="L69" s="874">
        <f t="shared" si="7"/>
        <v>415451.66058635322</v>
      </c>
      <c r="M69" s="876">
        <f>'7 - Cap Add WS'!AC28</f>
        <v>0</v>
      </c>
      <c r="N69" s="874">
        <v>0</v>
      </c>
      <c r="O69" s="874">
        <f t="shared" si="6"/>
        <v>415451.66058635322</v>
      </c>
      <c r="P69" s="876"/>
      <c r="Q69" s="874">
        <f t="shared" si="1"/>
        <v>415451.66058635322</v>
      </c>
    </row>
    <row r="70" spans="1:17" ht="13">
      <c r="A70" s="870" t="s">
        <v>609</v>
      </c>
      <c r="B70" s="871"/>
      <c r="C70" s="1595" t="s">
        <v>1815</v>
      </c>
      <c r="D70" s="1596" t="s">
        <v>1816</v>
      </c>
      <c r="E70" s="873">
        <f>+'7 - Cap Add WS'!AG31</f>
        <v>13176210</v>
      </c>
      <c r="F70" s="833">
        <f t="shared" si="2"/>
        <v>2.1182736685360717E-2</v>
      </c>
      <c r="G70" s="874">
        <f t="shared" si="0"/>
        <v>279108.18694101676</v>
      </c>
      <c r="H70" s="873">
        <f>AVERAGE('7 - Cap Add WS'!AI61,'7 - Cap Add WS'!AI63)</f>
        <v>10510771.030952375</v>
      </c>
      <c r="I70" s="833">
        <f t="shared" si="3"/>
        <v>6.2576807964844036E-2</v>
      </c>
      <c r="J70" s="874">
        <f t="shared" si="4"/>
        <v>657730.50036635261</v>
      </c>
      <c r="K70" s="875">
        <f>+'7 - Cap Add WS'!AH63</f>
        <v>376463.14285714284</v>
      </c>
      <c r="L70" s="874">
        <f t="shared" si="7"/>
        <v>1313301.8301645122</v>
      </c>
      <c r="M70" s="876">
        <f>'7 - Cap Add WS'!AG28</f>
        <v>0</v>
      </c>
      <c r="N70" s="874">
        <v>0</v>
      </c>
      <c r="O70" s="874">
        <f t="shared" si="6"/>
        <v>1313301.8301645122</v>
      </c>
      <c r="P70" s="876"/>
      <c r="Q70" s="874">
        <f t="shared" si="1"/>
        <v>1313301.8301645122</v>
      </c>
    </row>
    <row r="71" spans="1:17" ht="13">
      <c r="A71" s="870" t="s">
        <v>610</v>
      </c>
      <c r="B71" s="871"/>
      <c r="C71" s="1595" t="s">
        <v>1817</v>
      </c>
      <c r="D71" s="1596" t="s">
        <v>1818</v>
      </c>
      <c r="E71" s="873">
        <f>+'7 - Cap Add WS'!AK31</f>
        <v>14841978</v>
      </c>
      <c r="F71" s="833">
        <f t="shared" si="2"/>
        <v>2.1182736685360717E-2</v>
      </c>
      <c r="G71" s="874">
        <f t="shared" si="0"/>
        <v>314393.71186391666</v>
      </c>
      <c r="H71" s="873">
        <f>AVERAGE('7 - Cap Add WS'!AM61,'7 - Cap Add WS'!AM63)</f>
        <v>12739135.728571432</v>
      </c>
      <c r="I71" s="833">
        <f t="shared" si="3"/>
        <v>6.2576807964844036E-2</v>
      </c>
      <c r="J71" s="874">
        <f t="shared" si="4"/>
        <v>797174.45012489799</v>
      </c>
      <c r="K71" s="875">
        <f>+'7 - Cap Add WS'!AL63</f>
        <v>424056.51428571431</v>
      </c>
      <c r="L71" s="874">
        <f t="shared" si="7"/>
        <v>1535624.676274529</v>
      </c>
      <c r="M71" s="876">
        <f>'7 - Cap Add WS'!AK28</f>
        <v>0</v>
      </c>
      <c r="N71" s="874">
        <v>0</v>
      </c>
      <c r="O71" s="874">
        <f t="shared" si="6"/>
        <v>1535624.676274529</v>
      </c>
      <c r="P71" s="876"/>
      <c r="Q71" s="874">
        <f t="shared" si="1"/>
        <v>1535624.676274529</v>
      </c>
    </row>
    <row r="72" spans="1:17">
      <c r="A72" s="870" t="s">
        <v>611</v>
      </c>
      <c r="B72" s="871"/>
      <c r="C72" s="878" t="s">
        <v>1768</v>
      </c>
      <c r="D72" s="877" t="s">
        <v>1819</v>
      </c>
      <c r="E72" s="873">
        <f>+'7 - Cap Add WS'!AO31</f>
        <v>13000000</v>
      </c>
      <c r="F72" s="833">
        <f t="shared" si="2"/>
        <v>2.1182736685360717E-2</v>
      </c>
      <c r="G72" s="874">
        <f t="shared" si="0"/>
        <v>275375.57690968929</v>
      </c>
      <c r="H72" s="873">
        <f>AVERAGE('7 - Cap Add WS'!AQ61,'7 - Cap Add WS'!AQ63)</f>
        <v>11328571.428571431</v>
      </c>
      <c r="I72" s="833">
        <f t="shared" si="3"/>
        <v>6.2576807964844036E-2</v>
      </c>
      <c r="J72" s="874">
        <f t="shared" ref="J72" si="8">H72*I72</f>
        <v>708905.83880173333</v>
      </c>
      <c r="K72" s="875">
        <f>+'7 - Cap Add WS'!AP63</f>
        <v>371428.57142857142</v>
      </c>
      <c r="L72" s="874">
        <f t="shared" ref="L72" si="9">G72+J72+K72</f>
        <v>1355709.987139994</v>
      </c>
      <c r="M72" s="876">
        <f>'7 - Cap Add WS'!AO28</f>
        <v>0</v>
      </c>
      <c r="N72" s="874">
        <v>0</v>
      </c>
      <c r="O72" s="874">
        <f t="shared" ref="O72" si="10">+L72+N72</f>
        <v>1355709.987139994</v>
      </c>
      <c r="P72" s="876"/>
      <c r="Q72" s="874">
        <f t="shared" ref="Q72" si="11">+O72+P72</f>
        <v>1355709.987139994</v>
      </c>
    </row>
    <row r="73" spans="1:17">
      <c r="A73" s="870" t="s">
        <v>612</v>
      </c>
      <c r="B73" s="871"/>
      <c r="C73" s="878" t="s">
        <v>1769</v>
      </c>
      <c r="D73" s="877" t="s">
        <v>1820</v>
      </c>
      <c r="E73" s="873">
        <f>+'7 - Cap Add WS'!AS31</f>
        <v>70000</v>
      </c>
      <c r="F73" s="833">
        <f t="shared" si="2"/>
        <v>2.1182736685360717E-2</v>
      </c>
      <c r="G73" s="874">
        <f t="shared" si="0"/>
        <v>1482.7915679752502</v>
      </c>
      <c r="H73" s="873">
        <f>AVERAGE('7 - Cap Add WS'!AU61,'7 - Cap Add WS'!AU61)</f>
        <v>46500</v>
      </c>
      <c r="I73" s="833">
        <f t="shared" si="3"/>
        <v>6.2576807964844036E-2</v>
      </c>
      <c r="J73" s="874">
        <f t="shared" ref="J73" si="12">H73*I73</f>
        <v>2909.8215703652477</v>
      </c>
      <c r="K73" s="875">
        <f>+'7 - Cap Add WS'!AT63</f>
        <v>2000</v>
      </c>
      <c r="L73" s="874">
        <f t="shared" ref="L73" si="13">G73+J73+K73</f>
        <v>6392.6131383404982</v>
      </c>
      <c r="M73" s="876">
        <f>'7 - Cap Add WS'!AS28</f>
        <v>0</v>
      </c>
      <c r="N73" s="874">
        <v>0</v>
      </c>
      <c r="O73" s="874">
        <f t="shared" ref="O73" si="14">+L73+N73</f>
        <v>6392.6131383404982</v>
      </c>
      <c r="P73" s="876"/>
      <c r="Q73" s="874">
        <f t="shared" ref="Q73" si="15">+O73+P73</f>
        <v>6392.6131383404982</v>
      </c>
    </row>
    <row r="74" spans="1:17">
      <c r="A74" s="870" t="s">
        <v>613</v>
      </c>
      <c r="B74" s="871"/>
      <c r="C74" s="878"/>
      <c r="D74" s="877"/>
      <c r="E74" s="873"/>
      <c r="F74" s="833"/>
      <c r="G74" s="874"/>
      <c r="H74" s="873"/>
      <c r="I74" s="833"/>
      <c r="J74" s="874"/>
      <c r="K74" s="875"/>
      <c r="L74" s="874"/>
      <c r="M74" s="876"/>
      <c r="N74" s="874"/>
      <c r="O74" s="874"/>
      <c r="P74" s="876"/>
      <c r="Q74" s="874"/>
    </row>
    <row r="75" spans="1:17">
      <c r="A75" s="805" t="s">
        <v>614</v>
      </c>
      <c r="B75" s="871"/>
      <c r="C75" s="878"/>
      <c r="D75" s="877"/>
      <c r="E75" s="873"/>
      <c r="F75" s="833"/>
      <c r="G75" s="874"/>
      <c r="H75" s="873"/>
      <c r="I75" s="833"/>
      <c r="J75" s="874"/>
      <c r="K75" s="875"/>
      <c r="L75" s="874"/>
      <c r="M75" s="876"/>
      <c r="N75" s="874"/>
      <c r="O75" s="874"/>
      <c r="P75" s="876"/>
      <c r="Q75" s="874"/>
    </row>
    <row r="76" spans="1:17">
      <c r="A76" s="870" t="s">
        <v>615</v>
      </c>
      <c r="B76" s="871"/>
      <c r="C76" s="878"/>
      <c r="D76" s="877"/>
      <c r="E76" s="873"/>
      <c r="F76" s="833"/>
      <c r="G76" s="874"/>
      <c r="H76" s="873"/>
      <c r="I76" s="833"/>
      <c r="J76" s="874"/>
      <c r="K76" s="875"/>
      <c r="L76" s="874"/>
      <c r="M76" s="876"/>
      <c r="N76" s="874"/>
      <c r="O76" s="874"/>
      <c r="P76" s="876"/>
      <c r="Q76" s="874"/>
    </row>
    <row r="77" spans="1:17">
      <c r="A77" s="870" t="s">
        <v>616</v>
      </c>
      <c r="B77" s="871"/>
      <c r="C77" s="878"/>
      <c r="D77" s="877"/>
      <c r="E77" s="873"/>
      <c r="F77" s="833"/>
      <c r="G77" s="874"/>
      <c r="H77" s="873"/>
      <c r="I77" s="833"/>
      <c r="J77" s="874"/>
      <c r="K77" s="875"/>
      <c r="L77" s="874"/>
      <c r="M77" s="876"/>
      <c r="N77" s="874"/>
      <c r="O77" s="874"/>
      <c r="P77" s="876"/>
      <c r="Q77" s="874"/>
    </row>
    <row r="78" spans="1:17">
      <c r="A78" s="870" t="s">
        <v>617</v>
      </c>
      <c r="B78" s="871"/>
      <c r="C78" s="878"/>
      <c r="D78" s="877"/>
      <c r="E78" s="873"/>
      <c r="F78" s="833"/>
      <c r="G78" s="874"/>
      <c r="H78" s="873"/>
      <c r="I78" s="833"/>
      <c r="J78" s="874"/>
      <c r="K78" s="875"/>
      <c r="L78" s="874"/>
      <c r="M78" s="876"/>
      <c r="N78" s="874"/>
      <c r="O78" s="874"/>
      <c r="P78" s="876"/>
      <c r="Q78" s="874"/>
    </row>
    <row r="79" spans="1:17">
      <c r="A79" s="870" t="s">
        <v>618</v>
      </c>
      <c r="B79" s="871"/>
      <c r="C79" s="878"/>
      <c r="D79" s="877"/>
      <c r="E79" s="873"/>
      <c r="F79" s="833"/>
      <c r="G79" s="874"/>
      <c r="H79" s="873"/>
      <c r="I79" s="833"/>
      <c r="J79" s="874"/>
      <c r="K79" s="875"/>
      <c r="L79" s="874"/>
      <c r="M79" s="876"/>
      <c r="N79" s="874"/>
      <c r="O79" s="874"/>
      <c r="P79" s="876"/>
      <c r="Q79" s="874"/>
    </row>
    <row r="80" spans="1:17">
      <c r="A80" s="870" t="s">
        <v>619</v>
      </c>
      <c r="B80" s="871"/>
      <c r="C80" s="878"/>
      <c r="D80" s="877"/>
      <c r="E80" s="873"/>
      <c r="F80" s="833"/>
      <c r="G80" s="879"/>
      <c r="H80" s="873"/>
      <c r="I80" s="833"/>
      <c r="J80" s="874"/>
      <c r="K80" s="875"/>
      <c r="L80" s="874"/>
      <c r="M80" s="876"/>
      <c r="N80" s="874"/>
      <c r="O80" s="874"/>
      <c r="P80" s="875"/>
      <c r="Q80" s="874"/>
    </row>
    <row r="81" spans="1:18">
      <c r="A81" s="805" t="s">
        <v>620</v>
      </c>
      <c r="B81" s="871"/>
      <c r="C81" s="880"/>
      <c r="D81" s="877"/>
      <c r="E81" s="873"/>
      <c r="F81" s="833"/>
      <c r="G81" s="879"/>
      <c r="H81" s="873"/>
      <c r="I81" s="833"/>
      <c r="J81" s="874"/>
      <c r="K81" s="875"/>
      <c r="L81" s="874"/>
      <c r="M81" s="876"/>
      <c r="N81" s="874"/>
      <c r="O81" s="874"/>
      <c r="P81" s="875"/>
      <c r="Q81" s="874"/>
    </row>
    <row r="82" spans="1:18">
      <c r="A82" s="870" t="s">
        <v>621</v>
      </c>
      <c r="B82" s="871"/>
      <c r="C82" s="878"/>
      <c r="D82" s="877"/>
      <c r="E82" s="873"/>
      <c r="F82" s="833"/>
      <c r="G82" s="879"/>
      <c r="H82" s="873"/>
      <c r="I82" s="833"/>
      <c r="J82" s="874"/>
      <c r="K82" s="875"/>
      <c r="L82" s="874"/>
      <c r="M82" s="876"/>
      <c r="N82" s="874"/>
      <c r="O82" s="874"/>
      <c r="P82" s="875"/>
      <c r="Q82" s="874"/>
    </row>
    <row r="83" spans="1:18">
      <c r="A83" s="870" t="s">
        <v>622</v>
      </c>
      <c r="B83" s="871"/>
      <c r="C83" s="878"/>
      <c r="D83" s="877"/>
      <c r="E83" s="873"/>
      <c r="F83" s="833"/>
      <c r="G83" s="879"/>
      <c r="H83" s="873"/>
      <c r="I83" s="833"/>
      <c r="J83" s="874"/>
      <c r="K83" s="875"/>
      <c r="L83" s="874"/>
      <c r="M83" s="876"/>
      <c r="N83" s="874"/>
      <c r="O83" s="874"/>
      <c r="P83" s="875"/>
      <c r="Q83" s="874"/>
    </row>
    <row r="84" spans="1:18">
      <c r="A84" s="870" t="s">
        <v>623</v>
      </c>
      <c r="C84" s="878"/>
      <c r="D84" s="877"/>
      <c r="E84" s="873"/>
      <c r="F84" s="833"/>
      <c r="G84" s="879"/>
      <c r="H84" s="873"/>
      <c r="I84" s="833"/>
      <c r="J84" s="874"/>
      <c r="K84" s="875"/>
      <c r="L84" s="874"/>
      <c r="M84" s="876"/>
      <c r="N84" s="874"/>
      <c r="O84" s="874"/>
      <c r="P84" s="875"/>
      <c r="Q84" s="874"/>
    </row>
    <row r="85" spans="1:18">
      <c r="A85" s="870" t="s">
        <v>624</v>
      </c>
      <c r="C85" s="880"/>
      <c r="D85" s="881"/>
      <c r="E85" s="873"/>
      <c r="F85" s="833"/>
      <c r="G85" s="879"/>
      <c r="H85" s="882"/>
      <c r="I85" s="833"/>
      <c r="J85" s="874"/>
      <c r="K85" s="883"/>
      <c r="L85" s="874"/>
      <c r="M85" s="876"/>
      <c r="N85" s="874"/>
      <c r="O85" s="874"/>
      <c r="P85" s="875"/>
      <c r="Q85" s="874"/>
    </row>
    <row r="86" spans="1:18">
      <c r="A86" s="870" t="s">
        <v>625</v>
      </c>
      <c r="C86" s="880"/>
      <c r="D86" s="880"/>
      <c r="E86" s="873"/>
      <c r="F86" s="833"/>
      <c r="G86" s="879"/>
      <c r="H86" s="873"/>
      <c r="I86" s="833"/>
      <c r="J86" s="874"/>
      <c r="K86" s="875"/>
      <c r="L86" s="874"/>
      <c r="M86" s="876"/>
      <c r="N86" s="874"/>
      <c r="O86" s="874"/>
      <c r="P86" s="875"/>
      <c r="Q86" s="874"/>
    </row>
    <row r="87" spans="1:18">
      <c r="A87" s="884"/>
      <c r="C87" s="880"/>
      <c r="D87" s="880"/>
      <c r="E87" s="873"/>
      <c r="F87" s="833"/>
      <c r="G87" s="879"/>
      <c r="H87" s="873"/>
      <c r="I87" s="833"/>
      <c r="J87" s="874"/>
      <c r="K87" s="875"/>
      <c r="L87" s="874"/>
      <c r="M87" s="876"/>
      <c r="N87" s="874"/>
      <c r="O87" s="874"/>
      <c r="P87" s="875"/>
      <c r="Q87" s="874"/>
    </row>
    <row r="88" spans="1:18">
      <c r="A88" s="885"/>
      <c r="B88" s="886"/>
      <c r="C88" s="887"/>
      <c r="D88" s="887"/>
      <c r="E88" s="887"/>
      <c r="F88" s="886"/>
      <c r="G88" s="888"/>
      <c r="H88" s="887"/>
      <c r="I88" s="886"/>
      <c r="J88" s="889"/>
      <c r="K88" s="890"/>
      <c r="L88" s="889"/>
      <c r="M88" s="891"/>
      <c r="N88" s="892"/>
      <c r="O88" s="892"/>
      <c r="P88" s="890"/>
      <c r="Q88" s="889"/>
    </row>
    <row r="89" spans="1:18" ht="13">
      <c r="A89" s="834" t="s">
        <v>626</v>
      </c>
      <c r="B89" s="840"/>
      <c r="C89" s="814" t="s">
        <v>627</v>
      </c>
      <c r="D89" s="814"/>
      <c r="E89" s="813">
        <f>SUM(E62:E88)</f>
        <v>1862305936.1928439</v>
      </c>
      <c r="F89" s="813"/>
      <c r="G89" s="813">
        <f>SUM(G62:G88)</f>
        <v>39448736.273957208</v>
      </c>
      <c r="H89" s="813">
        <f>SUM(H62:H88)</f>
        <v>1532812438.6020744</v>
      </c>
      <c r="I89" s="812"/>
      <c r="J89" s="813">
        <f t="shared" ref="J89:O89" si="16">SUM(J62:J88)</f>
        <v>95918509.616526321</v>
      </c>
      <c r="K89" s="813">
        <f t="shared" si="16"/>
        <v>52990004.930000007</v>
      </c>
      <c r="L89" s="813">
        <f t="shared" si="16"/>
        <v>188357250.82048357</v>
      </c>
      <c r="M89" s="813"/>
      <c r="N89" s="813">
        <f>SUM(N62:N88)</f>
        <v>280872.75234317192</v>
      </c>
      <c r="O89" s="813">
        <f t="shared" si="16"/>
        <v>188638123.57282674</v>
      </c>
      <c r="P89" s="813">
        <f>SUM(P62:P88)</f>
        <v>0</v>
      </c>
      <c r="Q89" s="813">
        <f>SUM(Q62:Q88)</f>
        <v>188638123.57282674</v>
      </c>
    </row>
    <row r="90" spans="1:18">
      <c r="E90" s="813"/>
      <c r="F90" s="813"/>
      <c r="G90" s="813"/>
      <c r="H90" s="813"/>
      <c r="I90" s="813"/>
      <c r="J90" s="813"/>
      <c r="K90" s="813"/>
      <c r="L90" s="833"/>
    </row>
    <row r="91" spans="1:18">
      <c r="A91" s="893"/>
      <c r="E91" s="813"/>
      <c r="F91" s="813"/>
      <c r="G91" s="813"/>
      <c r="H91" s="813"/>
      <c r="I91" s="813"/>
      <c r="J91" s="813"/>
      <c r="K91" s="813"/>
      <c r="L91" s="833"/>
      <c r="M91" s="844"/>
      <c r="N91" s="844"/>
      <c r="O91" s="844"/>
    </row>
    <row r="92" spans="1:18">
      <c r="K92" s="840"/>
      <c r="L92" s="840"/>
      <c r="M92" s="840"/>
      <c r="N92" s="840"/>
      <c r="O92" s="840"/>
    </row>
    <row r="93" spans="1:18">
      <c r="K93" s="840"/>
      <c r="L93" s="840"/>
      <c r="M93" s="840"/>
      <c r="N93" s="840"/>
      <c r="O93" s="840"/>
    </row>
    <row r="94" spans="1:18">
      <c r="A94" s="805" t="s">
        <v>628</v>
      </c>
    </row>
    <row r="95" spans="1:18" ht="13" thickBot="1">
      <c r="A95" s="894" t="s">
        <v>629</v>
      </c>
    </row>
    <row r="96" spans="1:18">
      <c r="A96" s="895" t="s">
        <v>9</v>
      </c>
      <c r="C96" s="1789" t="s">
        <v>1619</v>
      </c>
      <c r="D96" s="1789"/>
      <c r="E96" s="1789"/>
      <c r="F96" s="1789"/>
      <c r="G96" s="1789"/>
      <c r="H96" s="1789"/>
      <c r="I96" s="1789"/>
      <c r="J96" s="1789"/>
      <c r="K96" s="1789"/>
      <c r="L96" s="1789"/>
      <c r="M96" s="1789"/>
      <c r="N96" s="1789"/>
      <c r="O96" s="1789"/>
      <c r="P96" s="1789"/>
      <c r="Q96" s="1789"/>
      <c r="R96" s="896"/>
    </row>
    <row r="97" spans="1:17">
      <c r="A97" s="895" t="s">
        <v>10</v>
      </c>
      <c r="C97" s="1789" t="s">
        <v>630</v>
      </c>
      <c r="D97" s="1789"/>
      <c r="E97" s="1789"/>
      <c r="F97" s="1789"/>
      <c r="G97" s="1789"/>
      <c r="H97" s="1789"/>
      <c r="I97" s="1789"/>
      <c r="J97" s="1789"/>
      <c r="K97" s="1789"/>
      <c r="L97" s="1789"/>
      <c r="M97" s="1789"/>
      <c r="N97" s="1789"/>
      <c r="O97" s="1789"/>
      <c r="P97" s="1789"/>
      <c r="Q97" s="1789"/>
    </row>
    <row r="98" spans="1:17">
      <c r="A98" s="895" t="s">
        <v>11</v>
      </c>
      <c r="C98" s="1790" t="s">
        <v>631</v>
      </c>
      <c r="D98" s="1790"/>
      <c r="E98" s="1790"/>
      <c r="F98" s="1790"/>
      <c r="G98" s="1790"/>
      <c r="H98" s="1790"/>
      <c r="I98" s="1790"/>
      <c r="J98" s="1790"/>
      <c r="K98" s="1790"/>
      <c r="L98" s="1790"/>
      <c r="M98" s="1790"/>
      <c r="N98" s="1790"/>
      <c r="O98" s="1790"/>
      <c r="P98" s="1790"/>
      <c r="Q98" s="1790"/>
    </row>
    <row r="99" spans="1:17">
      <c r="C99" s="805" t="s">
        <v>632</v>
      </c>
    </row>
    <row r="100" spans="1:17">
      <c r="A100" s="895" t="s">
        <v>14</v>
      </c>
      <c r="C100" s="1790" t="s">
        <v>633</v>
      </c>
      <c r="D100" s="1790"/>
      <c r="E100" s="1790"/>
      <c r="F100" s="1790"/>
      <c r="G100" s="1790"/>
      <c r="H100" s="1790"/>
      <c r="I100" s="1790"/>
      <c r="J100" s="1790"/>
      <c r="K100" s="1790"/>
      <c r="L100" s="1790"/>
      <c r="M100" s="1790"/>
      <c r="N100" s="1790"/>
      <c r="O100" s="1790"/>
      <c r="P100" s="1790"/>
      <c r="Q100" s="1790"/>
    </row>
    <row r="101" spans="1:17">
      <c r="A101" s="832" t="s">
        <v>137</v>
      </c>
      <c r="C101" s="1787" t="s">
        <v>634</v>
      </c>
      <c r="D101" s="1787"/>
      <c r="E101" s="1787"/>
      <c r="F101" s="1787"/>
      <c r="G101" s="1787"/>
      <c r="H101" s="1787"/>
      <c r="I101" s="1787"/>
      <c r="J101" s="1787"/>
      <c r="K101" s="1787"/>
      <c r="L101" s="1787"/>
      <c r="M101" s="1787"/>
      <c r="N101" s="1787"/>
      <c r="O101" s="1787"/>
      <c r="P101" s="1787"/>
      <c r="Q101" s="1787"/>
    </row>
    <row r="102" spans="1:17">
      <c r="A102" s="832" t="s">
        <v>138</v>
      </c>
      <c r="C102" s="1787" t="s">
        <v>635</v>
      </c>
      <c r="D102" s="1787"/>
      <c r="E102" s="1787"/>
      <c r="F102" s="1787"/>
      <c r="G102" s="1787"/>
      <c r="H102" s="1787"/>
      <c r="I102" s="1787"/>
      <c r="J102" s="1787"/>
      <c r="K102" s="1787"/>
      <c r="L102" s="1787"/>
      <c r="M102" s="1787"/>
      <c r="N102" s="1787"/>
      <c r="O102" s="1787"/>
      <c r="P102" s="1787"/>
      <c r="Q102" s="1787"/>
    </row>
    <row r="103" spans="1:17">
      <c r="A103" s="832" t="s">
        <v>139</v>
      </c>
      <c r="C103" s="1787" t="s">
        <v>636</v>
      </c>
      <c r="D103" s="1787"/>
      <c r="E103" s="1787"/>
      <c r="F103" s="1787"/>
      <c r="G103" s="1787"/>
      <c r="H103" s="1787"/>
      <c r="I103" s="1787"/>
      <c r="J103" s="1787"/>
      <c r="K103" s="1787"/>
      <c r="L103" s="1787"/>
      <c r="M103" s="1787"/>
      <c r="N103" s="1787"/>
      <c r="O103" s="1787"/>
      <c r="P103" s="1787"/>
      <c r="Q103" s="1787"/>
    </row>
    <row r="104" spans="1:17">
      <c r="A104" s="832" t="s">
        <v>508</v>
      </c>
      <c r="C104" s="1787" t="s">
        <v>637</v>
      </c>
      <c r="D104" s="1787"/>
      <c r="E104" s="1787"/>
      <c r="F104" s="1787"/>
      <c r="G104" s="1787"/>
      <c r="H104" s="1787"/>
      <c r="I104" s="1787"/>
      <c r="J104" s="1787"/>
      <c r="K104" s="1787"/>
      <c r="L104" s="1787"/>
      <c r="M104" s="1787"/>
      <c r="N104" s="1787"/>
      <c r="O104" s="1787"/>
      <c r="P104" s="1787"/>
      <c r="Q104" s="1787"/>
    </row>
    <row r="105" spans="1:17">
      <c r="A105" s="832" t="s">
        <v>445</v>
      </c>
      <c r="C105" s="805" t="s">
        <v>638</v>
      </c>
    </row>
    <row r="106" spans="1:17">
      <c r="A106" s="811" t="s">
        <v>446</v>
      </c>
      <c r="C106" s="805" t="s">
        <v>639</v>
      </c>
      <c r="P106" s="812"/>
      <c r="Q106" s="847"/>
    </row>
    <row r="107" spans="1:17" ht="13">
      <c r="A107" s="811" t="s">
        <v>447</v>
      </c>
      <c r="C107" s="805" t="s">
        <v>640</v>
      </c>
      <c r="D107" s="811"/>
      <c r="E107" s="832"/>
      <c r="F107" s="832"/>
      <c r="G107" s="812"/>
      <c r="J107" s="830"/>
      <c r="P107" s="812"/>
      <c r="Q107" s="827"/>
    </row>
    <row r="108" spans="1:17" ht="13">
      <c r="A108" s="832" t="s">
        <v>451</v>
      </c>
      <c r="C108" s="897" t="s">
        <v>1534</v>
      </c>
      <c r="G108" s="898"/>
    </row>
    <row r="109" spans="1:17" ht="13">
      <c r="A109" s="832" t="s">
        <v>453</v>
      </c>
      <c r="C109" s="805" t="s">
        <v>641</v>
      </c>
      <c r="K109" s="898"/>
    </row>
    <row r="110" spans="1:17">
      <c r="A110" s="832" t="s">
        <v>456</v>
      </c>
      <c r="C110" s="805" t="s">
        <v>642</v>
      </c>
    </row>
    <row r="111" spans="1:17">
      <c r="C111" s="805" t="s">
        <v>643</v>
      </c>
    </row>
    <row r="112" spans="1:17" ht="12.75" customHeight="1">
      <c r="A112" s="832" t="s">
        <v>457</v>
      </c>
      <c r="C112" s="1788" t="s">
        <v>1397</v>
      </c>
      <c r="D112" s="1788"/>
      <c r="E112" s="1788"/>
      <c r="F112" s="1788"/>
      <c r="G112" s="1788"/>
    </row>
  </sheetData>
  <customSheetViews>
    <customSheetView guid="{E6D9E970-926F-4F3B-8D36-41EB74ECFD6A}" scale="110" showPageBreaks="1" fitToPage="1" printArea="1" view="pageBreakPreview" topLeftCell="A19">
      <selection activeCell="F31" sqref="F31"/>
      <rowBreaks count="1" manualBreakCount="1">
        <brk id="51" max="16" man="1"/>
      </rowBreaks>
      <pageMargins left="0.25" right="0.25" top="0.75" bottom="0.75" header="0.3" footer="0.3"/>
      <pageSetup scale="32" orientation="portrait" r:id="rId1"/>
    </customSheetView>
  </customSheetViews>
  <mergeCells count="9">
    <mergeCell ref="C103:Q103"/>
    <mergeCell ref="C104:Q104"/>
    <mergeCell ref="C112:G112"/>
    <mergeCell ref="C96:Q96"/>
    <mergeCell ref="C97:Q97"/>
    <mergeCell ref="C98:Q98"/>
    <mergeCell ref="C100:Q100"/>
    <mergeCell ref="C101:Q101"/>
    <mergeCell ref="C102:Q102"/>
  </mergeCells>
  <pageMargins left="0.25" right="0.25" top="0.75" bottom="0.75" header="0.3" footer="0.3"/>
  <pageSetup scale="32" orientation="portrait" r:id="rId2"/>
  <rowBreaks count="1" manualBreakCount="1">
    <brk id="47"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1370D-8C98-4818-B28C-5C8958C590A3}">
  <sheetPr>
    <pageSetUpPr fitToPage="1"/>
  </sheetPr>
  <dimension ref="A1:M86"/>
  <sheetViews>
    <sheetView view="pageBreakPreview" zoomScale="51" zoomScaleNormal="100" zoomScaleSheetLayoutView="51" workbookViewId="0">
      <selection sqref="A1:XFD1048576"/>
    </sheetView>
  </sheetViews>
  <sheetFormatPr defaultColWidth="11.453125" defaultRowHeight="12.5"/>
  <cols>
    <col min="1" max="1" width="7.7265625" style="805" customWidth="1"/>
    <col min="2" max="2" width="54.1796875" style="805" customWidth="1"/>
    <col min="3" max="3" width="21.81640625" style="805" customWidth="1"/>
    <col min="4" max="4" width="24" style="805" customWidth="1"/>
    <col min="5" max="5" width="28.54296875" style="805" customWidth="1"/>
    <col min="6" max="6" width="24" style="805" customWidth="1"/>
    <col min="7" max="7" width="23.54296875" style="805" customWidth="1"/>
    <col min="8" max="8" width="18.54296875" style="805" customWidth="1"/>
    <col min="9" max="9" width="23.81640625" style="805" customWidth="1"/>
    <col min="10" max="10" width="17.7265625" style="805" customWidth="1"/>
    <col min="11" max="11" width="18.54296875" style="805" customWidth="1"/>
    <col min="12" max="12" width="17.453125" style="805" customWidth="1"/>
    <col min="13" max="16384" width="11.453125" style="805"/>
  </cols>
  <sheetData>
    <row r="1" spans="1:13" ht="18">
      <c r="A1" s="912"/>
      <c r="D1" s="899"/>
      <c r="E1" s="1016" t="s">
        <v>1400</v>
      </c>
      <c r="F1" s="899"/>
      <c r="G1" s="899"/>
      <c r="I1" s="899"/>
      <c r="J1" s="899"/>
      <c r="K1" s="899"/>
      <c r="L1" s="900"/>
    </row>
    <row r="2" spans="1:13" ht="18">
      <c r="A2" s="912"/>
      <c r="D2" s="899"/>
      <c r="E2" s="907" t="s">
        <v>699</v>
      </c>
      <c r="F2" s="812"/>
      <c r="G2" s="812"/>
      <c r="I2" s="812"/>
      <c r="J2" s="812"/>
      <c r="K2" s="812"/>
      <c r="L2" s="900"/>
    </row>
    <row r="3" spans="1:13" ht="15.5">
      <c r="A3" s="912"/>
      <c r="C3" s="806"/>
      <c r="D3" s="806"/>
      <c r="E3" s="983" t="s">
        <v>1155</v>
      </c>
      <c r="F3" s="1641"/>
      <c r="G3" s="806"/>
      <c r="I3" s="806"/>
      <c r="J3" s="806"/>
      <c r="K3" s="806"/>
      <c r="L3" s="806"/>
    </row>
    <row r="4" spans="1:13" ht="13">
      <c r="A4" s="913"/>
      <c r="E4" s="820"/>
      <c r="F4" s="820"/>
      <c r="G4" s="820"/>
      <c r="I4" s="806"/>
      <c r="J4" s="806"/>
      <c r="K4" s="806"/>
      <c r="L4" s="806"/>
    </row>
    <row r="5" spans="1:13">
      <c r="A5" s="914"/>
      <c r="B5" s="915"/>
      <c r="C5" s="915"/>
      <c r="D5" s="915"/>
      <c r="E5" s="915"/>
      <c r="F5" s="915"/>
      <c r="G5" s="915"/>
      <c r="H5" s="915"/>
      <c r="I5" s="915"/>
      <c r="J5" s="915"/>
      <c r="K5" s="916"/>
      <c r="L5" s="915"/>
    </row>
    <row r="6" spans="1:13">
      <c r="A6" s="914"/>
      <c r="B6" s="915"/>
      <c r="C6" s="915"/>
      <c r="D6" s="1792" t="s">
        <v>644</v>
      </c>
      <c r="E6" s="1793"/>
      <c r="F6" s="917"/>
      <c r="G6" s="918" t="s">
        <v>645</v>
      </c>
      <c r="H6" s="917"/>
      <c r="I6" s="919"/>
      <c r="J6" s="919"/>
      <c r="K6" s="920"/>
    </row>
    <row r="7" spans="1:13" ht="14.5">
      <c r="A7" s="914">
        <v>1</v>
      </c>
      <c r="B7" s="915" t="s">
        <v>646</v>
      </c>
      <c r="C7" s="915"/>
      <c r="D7" s="1794" t="s">
        <v>647</v>
      </c>
      <c r="E7" s="1795"/>
      <c r="F7" s="921" t="s">
        <v>1626</v>
      </c>
      <c r="G7" s="922" t="s">
        <v>648</v>
      </c>
      <c r="H7" s="921" t="s">
        <v>649</v>
      </c>
      <c r="I7" s="923"/>
      <c r="J7" s="923"/>
      <c r="K7" s="924"/>
    </row>
    <row r="8" spans="1:13">
      <c r="A8" s="914">
        <v>2</v>
      </c>
      <c r="B8" s="915"/>
      <c r="C8" s="915"/>
      <c r="D8" s="925"/>
      <c r="E8" s="925"/>
      <c r="F8" s="926">
        <f>+E73</f>
        <v>0</v>
      </c>
      <c r="G8" s="927"/>
      <c r="H8" s="925"/>
      <c r="I8" s="925"/>
      <c r="J8" s="925"/>
      <c r="K8" s="925"/>
    </row>
    <row r="9" spans="1:13">
      <c r="B9" s="928" t="s">
        <v>9</v>
      </c>
      <c r="C9" s="928" t="s">
        <v>10</v>
      </c>
      <c r="D9" s="922" t="s">
        <v>11</v>
      </c>
      <c r="E9" s="922" t="s">
        <v>14</v>
      </c>
      <c r="F9" s="918" t="s">
        <v>137</v>
      </c>
      <c r="G9" s="928" t="s">
        <v>138</v>
      </c>
      <c r="H9" s="929" t="s">
        <v>139</v>
      </c>
      <c r="I9" s="929" t="s">
        <v>508</v>
      </c>
      <c r="J9" s="929" t="s">
        <v>445</v>
      </c>
      <c r="K9" s="922" t="s">
        <v>446</v>
      </c>
      <c r="M9" s="930"/>
    </row>
    <row r="10" spans="1:13">
      <c r="A10" s="914"/>
      <c r="B10" s="925"/>
      <c r="C10" s="918"/>
      <c r="D10" s="918"/>
      <c r="E10" s="931" t="s">
        <v>650</v>
      </c>
      <c r="F10" s="918"/>
      <c r="G10" s="918"/>
      <c r="H10" s="925"/>
      <c r="I10" s="918"/>
      <c r="J10" s="925"/>
      <c r="K10" s="925"/>
    </row>
    <row r="11" spans="1:13">
      <c r="A11" s="914"/>
      <c r="B11" s="925"/>
      <c r="C11" s="918"/>
      <c r="D11" s="929" t="s">
        <v>651</v>
      </c>
      <c r="E11" s="932" t="s">
        <v>44</v>
      </c>
      <c r="F11" s="929" t="s">
        <v>652</v>
      </c>
      <c r="G11" s="929" t="s">
        <v>653</v>
      </c>
      <c r="H11" s="929" t="s">
        <v>654</v>
      </c>
      <c r="I11" s="929"/>
      <c r="J11" s="929" t="s">
        <v>168</v>
      </c>
      <c r="K11" s="929"/>
    </row>
    <row r="12" spans="1:13" ht="25.5" customHeight="1">
      <c r="A12" s="914"/>
      <c r="B12" s="1796" t="s">
        <v>1153</v>
      </c>
      <c r="C12" s="1798" t="s">
        <v>1154</v>
      </c>
      <c r="D12" s="929" t="s">
        <v>655</v>
      </c>
      <c r="E12" s="932" t="s">
        <v>43</v>
      </c>
      <c r="F12" s="929" t="s">
        <v>656</v>
      </c>
      <c r="G12" s="929" t="s">
        <v>655</v>
      </c>
      <c r="H12" s="929" t="s">
        <v>657</v>
      </c>
      <c r="I12" s="918" t="s">
        <v>658</v>
      </c>
      <c r="J12" s="929" t="s">
        <v>659</v>
      </c>
      <c r="K12" s="929" t="s">
        <v>660</v>
      </c>
    </row>
    <row r="13" spans="1:13" ht="14.5">
      <c r="A13" s="914"/>
      <c r="B13" s="1797"/>
      <c r="C13" s="1799"/>
      <c r="D13" s="922" t="s">
        <v>1627</v>
      </c>
      <c r="E13" s="932" t="s">
        <v>648</v>
      </c>
      <c r="F13" s="933" t="s">
        <v>661</v>
      </c>
      <c r="G13" s="929" t="s">
        <v>1628</v>
      </c>
      <c r="H13" s="922" t="s">
        <v>662</v>
      </c>
      <c r="I13" s="929" t="s">
        <v>1629</v>
      </c>
      <c r="J13" s="922" t="s">
        <v>1630</v>
      </c>
      <c r="K13" s="922" t="s">
        <v>663</v>
      </c>
    </row>
    <row r="14" spans="1:13" ht="13">
      <c r="A14" s="914">
        <v>3</v>
      </c>
      <c r="B14" s="934" t="s">
        <v>607</v>
      </c>
      <c r="C14" s="872" t="s">
        <v>607</v>
      </c>
      <c r="D14" s="1627"/>
      <c r="E14" s="936">
        <f t="shared" ref="E14:E23" si="0">IF(D$42=0,0,D14/D$42)</f>
        <v>0</v>
      </c>
      <c r="F14" s="926">
        <f>IF(F$8=0,0,E14*F$8)</f>
        <v>0</v>
      </c>
      <c r="G14" s="937">
        <f t="shared" ref="G14:G23" si="1">+$E$77*E14</f>
        <v>0</v>
      </c>
      <c r="H14" s="938">
        <f>+G14-F14</f>
        <v>0</v>
      </c>
      <c r="I14" s="937">
        <v>0</v>
      </c>
      <c r="J14" s="937" t="e">
        <f>+'6B - True-Up Interest '!G41</f>
        <v>#DIV/0!</v>
      </c>
      <c r="K14" s="939" t="e">
        <f>+H14+J14+I14</f>
        <v>#DIV/0!</v>
      </c>
    </row>
    <row r="15" spans="1:13" ht="13">
      <c r="A15" s="914" t="s">
        <v>664</v>
      </c>
      <c r="B15" s="940"/>
      <c r="C15" s="877"/>
      <c r="D15" s="1627"/>
      <c r="E15" s="941">
        <f t="shared" si="0"/>
        <v>0</v>
      </c>
      <c r="F15" s="926">
        <f t="shared" ref="F15:F23" si="2">IF(F$8=0,0,E15*F$8)</f>
        <v>0</v>
      </c>
      <c r="G15" s="935">
        <f t="shared" si="1"/>
        <v>0</v>
      </c>
      <c r="H15" s="938">
        <f>+G15-F15</f>
        <v>0</v>
      </c>
      <c r="I15" s="935">
        <v>0</v>
      </c>
      <c r="J15" s="935" t="e">
        <f>+'6B - True-Up Interest '!G42</f>
        <v>#DIV/0!</v>
      </c>
      <c r="K15" s="939" t="e">
        <f t="shared" ref="K15:K23" si="3">+H15+J15+I15</f>
        <v>#DIV/0!</v>
      </c>
    </row>
    <row r="16" spans="1:13" ht="13">
      <c r="A16" s="914" t="s">
        <v>665</v>
      </c>
      <c r="B16" s="940"/>
      <c r="C16" s="877"/>
      <c r="D16" s="1627"/>
      <c r="E16" s="941">
        <f t="shared" si="0"/>
        <v>0</v>
      </c>
      <c r="F16" s="926">
        <f t="shared" si="2"/>
        <v>0</v>
      </c>
      <c r="G16" s="935">
        <f t="shared" si="1"/>
        <v>0</v>
      </c>
      <c r="H16" s="938">
        <f t="shared" ref="H16:H23" si="4">+G16-F16</f>
        <v>0</v>
      </c>
      <c r="I16" s="935">
        <v>0</v>
      </c>
      <c r="J16" s="935" t="e">
        <f>+'6B - True-Up Interest '!G43</f>
        <v>#DIV/0!</v>
      </c>
      <c r="K16" s="939" t="e">
        <f t="shared" si="3"/>
        <v>#DIV/0!</v>
      </c>
    </row>
    <row r="17" spans="1:11" ht="13">
      <c r="A17" s="914" t="s">
        <v>666</v>
      </c>
      <c r="B17" s="940"/>
      <c r="C17" s="877"/>
      <c r="D17" s="1627"/>
      <c r="E17" s="941">
        <f t="shared" si="0"/>
        <v>0</v>
      </c>
      <c r="F17" s="926">
        <f t="shared" si="2"/>
        <v>0</v>
      </c>
      <c r="G17" s="935">
        <f t="shared" si="1"/>
        <v>0</v>
      </c>
      <c r="H17" s="938">
        <f t="shared" si="4"/>
        <v>0</v>
      </c>
      <c r="I17" s="935">
        <v>0</v>
      </c>
      <c r="J17" s="935" t="e">
        <f>+'6B - True-Up Interest '!G44</f>
        <v>#DIV/0!</v>
      </c>
      <c r="K17" s="939" t="e">
        <f t="shared" si="3"/>
        <v>#DIV/0!</v>
      </c>
    </row>
    <row r="18" spans="1:11" ht="13">
      <c r="A18" s="914" t="s">
        <v>667</v>
      </c>
      <c r="B18" s="940"/>
      <c r="C18" s="877"/>
      <c r="D18" s="1627"/>
      <c r="E18" s="941">
        <f t="shared" si="0"/>
        <v>0</v>
      </c>
      <c r="F18" s="926">
        <f t="shared" si="2"/>
        <v>0</v>
      </c>
      <c r="G18" s="935">
        <f t="shared" si="1"/>
        <v>0</v>
      </c>
      <c r="H18" s="938">
        <f t="shared" si="4"/>
        <v>0</v>
      </c>
      <c r="I18" s="935">
        <v>0</v>
      </c>
      <c r="J18" s="935" t="e">
        <f>+'6B - True-Up Interest '!G45</f>
        <v>#DIV/0!</v>
      </c>
      <c r="K18" s="939" t="e">
        <f t="shared" si="3"/>
        <v>#DIV/0!</v>
      </c>
    </row>
    <row r="19" spans="1:11" ht="13">
      <c r="A19" s="914" t="s">
        <v>668</v>
      </c>
      <c r="B19" s="940"/>
      <c r="C19" s="877"/>
      <c r="D19" s="1627"/>
      <c r="E19" s="941">
        <f t="shared" si="0"/>
        <v>0</v>
      </c>
      <c r="F19" s="926">
        <f t="shared" si="2"/>
        <v>0</v>
      </c>
      <c r="G19" s="935">
        <f t="shared" si="1"/>
        <v>0</v>
      </c>
      <c r="H19" s="938">
        <f t="shared" si="4"/>
        <v>0</v>
      </c>
      <c r="I19" s="935">
        <v>0</v>
      </c>
      <c r="J19" s="935" t="e">
        <f>+'6B - True-Up Interest '!G46</f>
        <v>#DIV/0!</v>
      </c>
      <c r="K19" s="939" t="e">
        <f t="shared" si="3"/>
        <v>#DIV/0!</v>
      </c>
    </row>
    <row r="20" spans="1:11" ht="13">
      <c r="A20" s="914" t="s">
        <v>669</v>
      </c>
      <c r="B20" s="940"/>
      <c r="C20" s="877"/>
      <c r="D20" s="1627"/>
      <c r="E20" s="941">
        <f t="shared" si="0"/>
        <v>0</v>
      </c>
      <c r="F20" s="926">
        <f t="shared" si="2"/>
        <v>0</v>
      </c>
      <c r="G20" s="935">
        <f t="shared" si="1"/>
        <v>0</v>
      </c>
      <c r="H20" s="938">
        <f t="shared" si="4"/>
        <v>0</v>
      </c>
      <c r="I20" s="935">
        <v>0</v>
      </c>
      <c r="J20" s="935" t="e">
        <f>+'6B - True-Up Interest '!G47</f>
        <v>#DIV/0!</v>
      </c>
      <c r="K20" s="939" t="e">
        <f t="shared" si="3"/>
        <v>#DIV/0!</v>
      </c>
    </row>
    <row r="21" spans="1:11" ht="13">
      <c r="A21" s="914" t="s">
        <v>670</v>
      </c>
      <c r="B21" s="940"/>
      <c r="C21" s="877"/>
      <c r="D21" s="1627"/>
      <c r="E21" s="941">
        <f t="shared" si="0"/>
        <v>0</v>
      </c>
      <c r="F21" s="926">
        <f t="shared" si="2"/>
        <v>0</v>
      </c>
      <c r="G21" s="935">
        <f t="shared" si="1"/>
        <v>0</v>
      </c>
      <c r="H21" s="938">
        <f t="shared" si="4"/>
        <v>0</v>
      </c>
      <c r="I21" s="935">
        <v>0</v>
      </c>
      <c r="J21" s="935" t="e">
        <f>+'6B - True-Up Interest '!G48</f>
        <v>#DIV/0!</v>
      </c>
      <c r="K21" s="939" t="e">
        <f t="shared" si="3"/>
        <v>#DIV/0!</v>
      </c>
    </row>
    <row r="22" spans="1:11" ht="12.75" customHeight="1">
      <c r="A22" s="914" t="s">
        <v>671</v>
      </c>
      <c r="B22" s="940"/>
      <c r="C22" s="877"/>
      <c r="D22" s="1627"/>
      <c r="E22" s="941">
        <f t="shared" si="0"/>
        <v>0</v>
      </c>
      <c r="F22" s="926">
        <f t="shared" si="2"/>
        <v>0</v>
      </c>
      <c r="G22" s="935">
        <f t="shared" si="1"/>
        <v>0</v>
      </c>
      <c r="H22" s="938">
        <f t="shared" si="4"/>
        <v>0</v>
      </c>
      <c r="I22" s="935">
        <v>0</v>
      </c>
      <c r="J22" s="935" t="e">
        <f>+'6B - True-Up Interest '!G49</f>
        <v>#DIV/0!</v>
      </c>
      <c r="K22" s="939" t="e">
        <f t="shared" si="3"/>
        <v>#DIV/0!</v>
      </c>
    </row>
    <row r="23" spans="1:11" ht="13">
      <c r="A23" s="914" t="s">
        <v>672</v>
      </c>
      <c r="B23" s="940"/>
      <c r="C23" s="877"/>
      <c r="D23" s="1627"/>
      <c r="E23" s="941">
        <f t="shared" si="0"/>
        <v>0</v>
      </c>
      <c r="F23" s="926">
        <f t="shared" si="2"/>
        <v>0</v>
      </c>
      <c r="G23" s="935">
        <f t="shared" si="1"/>
        <v>0</v>
      </c>
      <c r="H23" s="938">
        <f t="shared" si="4"/>
        <v>0</v>
      </c>
      <c r="I23" s="935">
        <v>0</v>
      </c>
      <c r="J23" s="935" t="e">
        <f>+'6B - True-Up Interest '!G50</f>
        <v>#DIV/0!</v>
      </c>
      <c r="K23" s="939" t="e">
        <f t="shared" si="3"/>
        <v>#DIV/0!</v>
      </c>
    </row>
    <row r="24" spans="1:11">
      <c r="A24" s="914" t="s">
        <v>673</v>
      </c>
      <c r="B24" s="942"/>
      <c r="C24" s="877"/>
      <c r="D24" s="935"/>
      <c r="E24" s="941"/>
      <c r="F24" s="926"/>
      <c r="G24" s="935"/>
      <c r="H24" s="938"/>
      <c r="I24" s="935"/>
      <c r="J24" s="935"/>
      <c r="K24" s="939"/>
    </row>
    <row r="25" spans="1:11">
      <c r="A25" s="914" t="s">
        <v>674</v>
      </c>
      <c r="B25" s="942"/>
      <c r="C25" s="877"/>
      <c r="D25" s="935"/>
      <c r="E25" s="941"/>
      <c r="F25" s="926"/>
      <c r="G25" s="935"/>
      <c r="H25" s="938"/>
      <c r="I25" s="935"/>
      <c r="J25" s="935"/>
      <c r="K25" s="939"/>
    </row>
    <row r="26" spans="1:11">
      <c r="A26" s="914" t="s">
        <v>675</v>
      </c>
      <c r="B26" s="942"/>
      <c r="C26" s="877"/>
      <c r="D26" s="935"/>
      <c r="E26" s="941"/>
      <c r="F26" s="926"/>
      <c r="G26" s="935"/>
      <c r="H26" s="938"/>
      <c r="I26" s="935"/>
      <c r="J26" s="935"/>
      <c r="K26" s="939"/>
    </row>
    <row r="27" spans="1:11">
      <c r="A27" s="914" t="s">
        <v>676</v>
      </c>
      <c r="B27" s="942"/>
      <c r="C27" s="877"/>
      <c r="D27" s="935"/>
      <c r="E27" s="941"/>
      <c r="F27" s="926"/>
      <c r="G27" s="935"/>
      <c r="H27" s="938"/>
      <c r="I27" s="935"/>
      <c r="J27" s="935"/>
      <c r="K27" s="939"/>
    </row>
    <row r="28" spans="1:11">
      <c r="A28" s="914" t="s">
        <v>677</v>
      </c>
      <c r="B28" s="942"/>
      <c r="C28" s="877"/>
      <c r="D28" s="935"/>
      <c r="E28" s="941"/>
      <c r="F28" s="926"/>
      <c r="G28" s="935"/>
      <c r="H28" s="938"/>
      <c r="I28" s="935"/>
      <c r="J28" s="935"/>
      <c r="K28" s="939"/>
    </row>
    <row r="29" spans="1:11">
      <c r="A29" s="914" t="s">
        <v>678</v>
      </c>
      <c r="B29" s="942"/>
      <c r="C29" s="877"/>
      <c r="D29" s="935"/>
      <c r="E29" s="941"/>
      <c r="F29" s="926"/>
      <c r="G29" s="935"/>
      <c r="H29" s="938"/>
      <c r="I29" s="935"/>
      <c r="J29" s="935"/>
      <c r="K29" s="939"/>
    </row>
    <row r="30" spans="1:11">
      <c r="A30" s="914" t="s">
        <v>679</v>
      </c>
      <c r="B30" s="942"/>
      <c r="C30" s="877"/>
      <c r="D30" s="935"/>
      <c r="E30" s="941"/>
      <c r="F30" s="926"/>
      <c r="G30" s="935"/>
      <c r="H30" s="938"/>
      <c r="I30" s="935"/>
      <c r="J30" s="935"/>
      <c r="K30" s="939"/>
    </row>
    <row r="31" spans="1:11">
      <c r="A31" s="914" t="s">
        <v>680</v>
      </c>
      <c r="B31" s="942"/>
      <c r="C31" s="877"/>
      <c r="D31" s="935"/>
      <c r="E31" s="941"/>
      <c r="F31" s="926"/>
      <c r="G31" s="935"/>
      <c r="H31" s="938"/>
      <c r="I31" s="935"/>
      <c r="J31" s="935"/>
      <c r="K31" s="939"/>
    </row>
    <row r="32" spans="1:11">
      <c r="A32" s="914" t="s">
        <v>681</v>
      </c>
      <c r="B32" s="942"/>
      <c r="C32" s="877"/>
      <c r="D32" s="935"/>
      <c r="E32" s="941"/>
      <c r="F32" s="926"/>
      <c r="G32" s="935"/>
      <c r="H32" s="938"/>
      <c r="I32" s="935"/>
      <c r="J32" s="935"/>
      <c r="K32" s="939"/>
    </row>
    <row r="33" spans="1:12">
      <c r="A33" s="914" t="s">
        <v>682</v>
      </c>
      <c r="B33" s="942"/>
      <c r="C33" s="877"/>
      <c r="D33" s="935"/>
      <c r="E33" s="941"/>
      <c r="F33" s="926"/>
      <c r="G33" s="935"/>
      <c r="H33" s="938"/>
      <c r="I33" s="935"/>
      <c r="J33" s="935"/>
      <c r="K33" s="939"/>
    </row>
    <row r="34" spans="1:12">
      <c r="A34" s="914" t="s">
        <v>683</v>
      </c>
      <c r="B34" s="942"/>
      <c r="C34" s="877"/>
      <c r="D34" s="935"/>
      <c r="E34" s="941"/>
      <c r="F34" s="926"/>
      <c r="G34" s="935"/>
      <c r="H34" s="938"/>
      <c r="I34" s="935"/>
      <c r="J34" s="935"/>
      <c r="K34" s="939"/>
    </row>
    <row r="35" spans="1:12">
      <c r="A35" s="914" t="s">
        <v>684</v>
      </c>
      <c r="B35" s="942"/>
      <c r="C35" s="877"/>
      <c r="D35" s="935"/>
      <c r="E35" s="941"/>
      <c r="F35" s="926"/>
      <c r="G35" s="935"/>
      <c r="H35" s="938"/>
      <c r="I35" s="935"/>
      <c r="J35" s="935"/>
      <c r="K35" s="939"/>
    </row>
    <row r="36" spans="1:12">
      <c r="A36" s="914" t="s">
        <v>685</v>
      </c>
      <c r="B36" s="942"/>
      <c r="C36" s="877"/>
      <c r="D36" s="943"/>
      <c r="E36" s="941"/>
      <c r="F36" s="926"/>
      <c r="G36" s="935"/>
      <c r="H36" s="938"/>
      <c r="I36" s="935"/>
      <c r="J36" s="935"/>
      <c r="K36" s="939"/>
    </row>
    <row r="37" spans="1:12">
      <c r="A37" s="914" t="s">
        <v>686</v>
      </c>
      <c r="B37" s="944"/>
      <c r="C37" s="945"/>
      <c r="D37" s="943"/>
      <c r="E37" s="941"/>
      <c r="F37" s="946"/>
      <c r="G37" s="935"/>
      <c r="H37" s="938"/>
      <c r="I37" s="935"/>
      <c r="J37" s="935"/>
      <c r="K37" s="939"/>
    </row>
    <row r="38" spans="1:12" ht="13.5" customHeight="1">
      <c r="A38" s="914" t="s">
        <v>687</v>
      </c>
      <c r="B38" s="944"/>
      <c r="C38" s="945"/>
      <c r="D38" s="943"/>
      <c r="E38" s="941"/>
      <c r="F38" s="946"/>
      <c r="G38" s="943"/>
      <c r="H38" s="941"/>
      <c r="I38" s="943"/>
      <c r="J38" s="943"/>
      <c r="K38" s="947"/>
    </row>
    <row r="39" spans="1:12" ht="13.5" customHeight="1">
      <c r="A39" s="914"/>
      <c r="B39" s="944"/>
      <c r="C39" s="945"/>
      <c r="D39" s="943"/>
      <c r="E39" s="941"/>
      <c r="F39" s="946"/>
      <c r="G39" s="943"/>
      <c r="H39" s="941"/>
      <c r="I39" s="943"/>
      <c r="J39" s="943"/>
      <c r="K39" s="947"/>
    </row>
    <row r="40" spans="1:12">
      <c r="A40" s="914"/>
      <c r="B40" s="944"/>
      <c r="C40" s="945"/>
      <c r="D40" s="943"/>
      <c r="E40" s="941"/>
      <c r="F40" s="946"/>
      <c r="G40" s="943"/>
      <c r="H40" s="941"/>
      <c r="I40" s="943"/>
      <c r="J40" s="943"/>
      <c r="K40" s="947"/>
    </row>
    <row r="41" spans="1:12">
      <c r="A41" s="914"/>
      <c r="B41" s="948"/>
      <c r="C41" s="949"/>
      <c r="D41" s="950"/>
      <c r="E41" s="951"/>
      <c r="F41" s="949"/>
      <c r="G41" s="950"/>
      <c r="H41" s="952"/>
      <c r="I41" s="948"/>
      <c r="J41" s="948"/>
      <c r="K41" s="948"/>
    </row>
    <row r="42" spans="1:12">
      <c r="A42" s="914">
        <v>4</v>
      </c>
      <c r="B42" s="915" t="s">
        <v>688</v>
      </c>
      <c r="C42" s="915"/>
      <c r="D42" s="753">
        <f>SUM(D14:D41)</f>
        <v>0</v>
      </c>
      <c r="E42" s="953">
        <f>SUM(E14:E41)</f>
        <v>0</v>
      </c>
      <c r="F42" s="753">
        <f>SUM(F14:F41)</f>
        <v>0</v>
      </c>
      <c r="G42" s="753">
        <f>SUM(G14:G41)</f>
        <v>0</v>
      </c>
      <c r="H42" s="753">
        <f>SUM(H14:H41)</f>
        <v>0</v>
      </c>
      <c r="I42" s="954"/>
      <c r="J42" s="753" t="e">
        <f>SUM(J14:J41)</f>
        <v>#DIV/0!</v>
      </c>
      <c r="K42" s="753" t="e">
        <f>SUM(K14:K41)</f>
        <v>#DIV/0!</v>
      </c>
    </row>
    <row r="43" spans="1:12">
      <c r="A43" s="914"/>
      <c r="B43" s="915"/>
      <c r="C43" s="915"/>
      <c r="D43" s="954"/>
      <c r="E43" s="954"/>
      <c r="F43" s="954"/>
      <c r="G43" s="954"/>
      <c r="H43" s="954"/>
      <c r="I43" s="954"/>
      <c r="J43" s="954"/>
      <c r="K43" s="954"/>
    </row>
    <row r="44" spans="1:12">
      <c r="A44" s="914"/>
      <c r="B44" s="915"/>
      <c r="C44" s="915"/>
      <c r="D44" s="954"/>
      <c r="E44" s="954"/>
      <c r="F44" s="954"/>
      <c r="G44" s="954" t="s">
        <v>689</v>
      </c>
      <c r="H44" s="954"/>
      <c r="I44" s="954"/>
      <c r="J44" s="955" t="e">
        <f>'6B - True-Up Interest '!E26</f>
        <v>#DIV/0!</v>
      </c>
      <c r="K44" s="954"/>
    </row>
    <row r="45" spans="1:12">
      <c r="A45" s="914"/>
      <c r="B45" s="915"/>
      <c r="C45" s="915"/>
      <c r="D45" s="954"/>
      <c r="E45" s="954"/>
      <c r="F45" s="954"/>
      <c r="G45" s="954" t="s">
        <v>690</v>
      </c>
      <c r="H45" s="954"/>
      <c r="I45" s="954"/>
      <c r="J45" s="753" t="e">
        <f>+J42</f>
        <v>#DIV/0!</v>
      </c>
      <c r="K45" s="954"/>
    </row>
    <row r="46" spans="1:12">
      <c r="A46" s="914"/>
      <c r="B46" s="915" t="s">
        <v>504</v>
      </c>
      <c r="C46" s="915"/>
      <c r="D46" s="915"/>
      <c r="E46" s="915"/>
      <c r="F46" s="915"/>
      <c r="G46" s="915"/>
      <c r="H46" s="915"/>
      <c r="I46" s="915"/>
      <c r="J46" s="915"/>
      <c r="K46" s="915"/>
      <c r="L46" s="915"/>
    </row>
    <row r="47" spans="1:12">
      <c r="A47" s="914"/>
      <c r="B47" s="915" t="s">
        <v>806</v>
      </c>
      <c r="C47" s="915"/>
      <c r="D47" s="915"/>
      <c r="E47" s="915"/>
      <c r="F47" s="915"/>
      <c r="G47" s="915"/>
      <c r="H47" s="915"/>
      <c r="I47" s="915"/>
      <c r="J47" s="915"/>
      <c r="K47" s="915"/>
      <c r="L47" s="915"/>
    </row>
    <row r="48" spans="1:12">
      <c r="A48" s="914"/>
      <c r="B48" s="915" t="s">
        <v>807</v>
      </c>
      <c r="C48" s="915"/>
      <c r="D48" s="915"/>
      <c r="E48" s="915"/>
      <c r="F48" s="915"/>
      <c r="G48" s="915"/>
      <c r="H48" s="915"/>
      <c r="I48" s="915"/>
      <c r="J48" s="915"/>
      <c r="K48" s="915"/>
      <c r="L48" s="915"/>
    </row>
    <row r="49" spans="1:12">
      <c r="A49" s="914"/>
      <c r="B49" s="915" t="s">
        <v>691</v>
      </c>
      <c r="C49" s="915"/>
      <c r="D49" s="915"/>
      <c r="E49" s="915"/>
      <c r="F49" s="915"/>
      <c r="G49" s="915"/>
      <c r="H49" s="915"/>
      <c r="I49" s="915"/>
      <c r="J49" s="915"/>
      <c r="K49" s="915"/>
      <c r="L49" s="915"/>
    </row>
    <row r="50" spans="1:12">
      <c r="A50" s="914"/>
      <c r="B50" s="805" t="s">
        <v>692</v>
      </c>
      <c r="C50" s="915"/>
      <c r="D50" s="915"/>
      <c r="E50" s="915"/>
      <c r="F50" s="915"/>
      <c r="G50" s="915"/>
      <c r="H50" s="915"/>
      <c r="I50" s="915"/>
      <c r="J50" s="915"/>
      <c r="K50" s="915"/>
      <c r="L50" s="915"/>
    </row>
    <row r="51" spans="1:12">
      <c r="A51" s="914"/>
      <c r="B51" s="805" t="s">
        <v>693</v>
      </c>
      <c r="C51" s="915"/>
      <c r="D51" s="915"/>
      <c r="E51" s="915"/>
      <c r="F51" s="915"/>
      <c r="G51" s="915"/>
      <c r="H51" s="915"/>
      <c r="I51" s="915"/>
      <c r="J51" s="915"/>
      <c r="K51" s="915"/>
      <c r="L51" s="915"/>
    </row>
    <row r="52" spans="1:12">
      <c r="A52" s="914"/>
      <c r="B52" s="915" t="s">
        <v>694</v>
      </c>
      <c r="C52" s="915"/>
      <c r="D52" s="915"/>
      <c r="E52" s="915"/>
      <c r="F52" s="915"/>
      <c r="G52" s="915"/>
      <c r="H52" s="915"/>
      <c r="I52" s="915"/>
      <c r="J52" s="915"/>
      <c r="K52" s="915"/>
      <c r="L52" s="915"/>
    </row>
    <row r="53" spans="1:12">
      <c r="A53" s="914"/>
      <c r="B53" s="956" t="s">
        <v>695</v>
      </c>
      <c r="C53" s="915"/>
      <c r="D53" s="915"/>
      <c r="E53" s="915"/>
      <c r="F53" s="915"/>
      <c r="G53" s="915"/>
      <c r="H53" s="915"/>
      <c r="I53" s="915"/>
      <c r="J53" s="915"/>
      <c r="K53" s="915"/>
      <c r="L53" s="915"/>
    </row>
    <row r="54" spans="1:12">
      <c r="A54" s="914"/>
      <c r="J54" s="915"/>
      <c r="K54" s="915"/>
      <c r="L54" s="915"/>
    </row>
    <row r="55" spans="1:12">
      <c r="A55" s="914"/>
      <c r="C55" s="915"/>
      <c r="D55" s="915"/>
      <c r="E55" s="915"/>
      <c r="F55" s="915"/>
      <c r="G55" s="915"/>
      <c r="H55" s="915"/>
      <c r="I55" s="915"/>
      <c r="J55" s="915"/>
      <c r="K55" s="915"/>
      <c r="L55" s="915"/>
    </row>
    <row r="56" spans="1:12">
      <c r="A56" s="914"/>
      <c r="C56" s="915"/>
      <c r="D56" s="915"/>
      <c r="E56" s="915"/>
      <c r="F56" s="915"/>
      <c r="G56" s="915"/>
      <c r="H56" s="915"/>
      <c r="I56" s="915"/>
      <c r="J56" s="915"/>
      <c r="K56" s="915"/>
      <c r="L56" s="915"/>
    </row>
    <row r="57" spans="1:12">
      <c r="A57" s="914"/>
      <c r="B57" s="563"/>
      <c r="C57" s="563"/>
      <c r="D57" s="957"/>
      <c r="E57" s="957"/>
      <c r="F57" s="957"/>
      <c r="G57" s="957"/>
      <c r="H57" s="957"/>
      <c r="I57" s="563"/>
      <c r="J57" s="563"/>
    </row>
    <row r="58" spans="1:12" ht="13">
      <c r="A58" s="958" t="s">
        <v>696</v>
      </c>
      <c r="C58" s="563"/>
      <c r="D58" s="957"/>
      <c r="E58" s="957"/>
      <c r="F58" s="957"/>
      <c r="G58" s="957"/>
      <c r="H58" s="957"/>
      <c r="I58" s="563"/>
      <c r="J58" s="563"/>
    </row>
    <row r="59" spans="1:12">
      <c r="A59" s="914"/>
      <c r="B59" s="832" t="s">
        <v>479</v>
      </c>
      <c r="C59" s="959" t="s">
        <v>480</v>
      </c>
      <c r="D59" s="960" t="s">
        <v>481</v>
      </c>
      <c r="E59" s="960" t="s">
        <v>482</v>
      </c>
      <c r="F59" s="832"/>
      <c r="J59" s="563"/>
    </row>
    <row r="60" spans="1:12">
      <c r="A60" s="914"/>
      <c r="B60" s="961" t="str">
        <f>+A58</f>
        <v>Prior Period Adjustments</v>
      </c>
      <c r="C60" s="962" t="s">
        <v>109</v>
      </c>
      <c r="D60" s="962" t="s">
        <v>168</v>
      </c>
      <c r="E60" s="962" t="s">
        <v>44</v>
      </c>
      <c r="J60" s="563"/>
    </row>
    <row r="61" spans="1:12">
      <c r="A61" s="914"/>
      <c r="B61" s="963" t="s">
        <v>297</v>
      </c>
      <c r="C61" s="964" t="s">
        <v>697</v>
      </c>
      <c r="D61" s="963" t="s">
        <v>297</v>
      </c>
      <c r="E61" s="964" t="s">
        <v>698</v>
      </c>
      <c r="J61" s="563"/>
    </row>
    <row r="62" spans="1:12">
      <c r="A62" s="914" t="s">
        <v>550</v>
      </c>
      <c r="B62" s="965" t="s">
        <v>1871</v>
      </c>
      <c r="C62" s="966">
        <f>+I24</f>
        <v>0</v>
      </c>
      <c r="D62" s="966">
        <f>+J24</f>
        <v>0</v>
      </c>
      <c r="E62" s="966">
        <f>+C62+D62</f>
        <v>0</v>
      </c>
      <c r="J62" s="563"/>
    </row>
    <row r="63" spans="1:12">
      <c r="A63" s="914"/>
      <c r="B63" s="967"/>
      <c r="C63" s="888"/>
      <c r="D63" s="888"/>
      <c r="E63" s="889"/>
      <c r="J63" s="563"/>
    </row>
    <row r="64" spans="1:12">
      <c r="A64" s="914"/>
      <c r="B64" s="832"/>
      <c r="E64" s="813"/>
      <c r="J64" s="563"/>
    </row>
    <row r="65" spans="1:10">
      <c r="A65" s="914"/>
      <c r="B65" s="832"/>
      <c r="E65" s="813"/>
      <c r="J65" s="563"/>
    </row>
    <row r="66" spans="1:10">
      <c r="A66" s="914"/>
      <c r="C66" s="563"/>
      <c r="D66" s="563"/>
      <c r="E66" s="563"/>
      <c r="F66" s="563"/>
      <c r="G66" s="563"/>
      <c r="H66" s="752"/>
      <c r="J66" s="563"/>
    </row>
    <row r="67" spans="1:10">
      <c r="A67" s="914">
        <v>6</v>
      </c>
      <c r="B67" s="974" t="s">
        <v>957</v>
      </c>
      <c r="C67" s="975"/>
      <c r="D67" s="975"/>
      <c r="E67" s="975"/>
      <c r="F67" s="975"/>
      <c r="G67" s="563"/>
      <c r="H67" s="752"/>
      <c r="J67" s="563"/>
    </row>
    <row r="68" spans="1:10">
      <c r="A68" s="914"/>
      <c r="B68" s="974"/>
      <c r="C68" s="975"/>
      <c r="D68" s="975"/>
      <c r="E68" s="975"/>
      <c r="F68" s="975"/>
      <c r="G68" s="563"/>
      <c r="H68" s="752"/>
      <c r="J68" s="563"/>
    </row>
    <row r="69" spans="1:10">
      <c r="A69" s="914">
        <v>7</v>
      </c>
      <c r="B69" s="974"/>
      <c r="C69" s="976" t="s">
        <v>165</v>
      </c>
      <c r="D69" s="976" t="s">
        <v>166</v>
      </c>
      <c r="E69" s="976" t="s">
        <v>167</v>
      </c>
      <c r="F69" s="313"/>
      <c r="G69" s="313"/>
      <c r="H69" s="752"/>
      <c r="J69" s="563"/>
    </row>
    <row r="70" spans="1:10">
      <c r="A70" s="914">
        <v>8</v>
      </c>
      <c r="B70" s="968"/>
      <c r="C70" s="977" t="s">
        <v>1606</v>
      </c>
      <c r="D70" s="978" t="s">
        <v>534</v>
      </c>
      <c r="E70" s="974" t="s">
        <v>1614</v>
      </c>
      <c r="F70" s="313"/>
      <c r="G70" s="14"/>
      <c r="H70" s="313"/>
      <c r="I70" s="313"/>
      <c r="J70" s="313"/>
    </row>
    <row r="71" spans="1:10">
      <c r="A71" s="914">
        <v>9</v>
      </c>
      <c r="B71" s="979" t="s">
        <v>532</v>
      </c>
      <c r="C71" s="980"/>
      <c r="D71" s="980"/>
      <c r="E71" s="753">
        <v>0</v>
      </c>
      <c r="F71" s="313"/>
      <c r="G71" s="313"/>
      <c r="H71" s="313"/>
      <c r="I71" s="313"/>
      <c r="J71" s="313"/>
    </row>
    <row r="72" spans="1:10">
      <c r="A72" s="914">
        <v>10</v>
      </c>
      <c r="B72" s="979" t="s">
        <v>533</v>
      </c>
      <c r="C72" s="980"/>
      <c r="D72" s="980"/>
      <c r="E72" s="753">
        <f>+C72-D72</f>
        <v>0</v>
      </c>
      <c r="F72" s="313"/>
      <c r="G72" s="313"/>
      <c r="H72" s="313"/>
      <c r="I72" s="313"/>
      <c r="J72" s="313"/>
    </row>
    <row r="73" spans="1:10">
      <c r="A73" s="914">
        <v>11</v>
      </c>
      <c r="B73" s="979"/>
      <c r="C73" s="975"/>
      <c r="D73" s="975"/>
      <c r="E73" s="753">
        <f>SUM(E71:E72)</f>
        <v>0</v>
      </c>
      <c r="F73" s="968"/>
      <c r="G73" s="313"/>
      <c r="H73" s="313"/>
      <c r="I73" s="313"/>
      <c r="J73" s="313"/>
    </row>
    <row r="74" spans="1:10">
      <c r="A74" s="914"/>
      <c r="B74" s="979"/>
      <c r="C74" s="975"/>
      <c r="D74" s="975"/>
      <c r="E74" s="968"/>
      <c r="F74" s="968"/>
      <c r="G74" s="313"/>
      <c r="H74" s="313"/>
      <c r="I74" s="313"/>
      <c r="J74" s="313"/>
    </row>
    <row r="75" spans="1:10">
      <c r="A75" s="914">
        <v>12</v>
      </c>
      <c r="B75" s="974" t="s">
        <v>956</v>
      </c>
      <c r="C75" s="975"/>
      <c r="D75" s="975"/>
      <c r="E75" s="968"/>
      <c r="F75" s="968"/>
      <c r="G75" s="313"/>
      <c r="H75" s="313"/>
      <c r="I75" s="313"/>
      <c r="J75" s="313"/>
    </row>
    <row r="76" spans="1:10">
      <c r="A76" s="914"/>
      <c r="B76" s="981"/>
      <c r="C76" s="975"/>
      <c r="D76" s="975"/>
      <c r="E76" s="968"/>
      <c r="F76" s="968"/>
      <c r="G76" s="313"/>
      <c r="H76" s="313"/>
      <c r="I76" s="313"/>
      <c r="J76" s="313"/>
    </row>
    <row r="77" spans="1:10">
      <c r="A77" s="914">
        <v>13</v>
      </c>
      <c r="B77" s="979" t="s">
        <v>730</v>
      </c>
      <c r="C77" s="980"/>
      <c r="D77" s="980"/>
      <c r="E77" s="982">
        <f>+C77-D77</f>
        <v>0</v>
      </c>
      <c r="F77" s="563"/>
      <c r="G77" s="313"/>
      <c r="H77" s="313"/>
      <c r="I77" s="313"/>
      <c r="J77" s="313"/>
    </row>
    <row r="78" spans="1:10">
      <c r="A78" s="914"/>
      <c r="C78" s="563"/>
      <c r="D78" s="563"/>
      <c r="E78" s="563"/>
      <c r="F78" s="563"/>
      <c r="G78" s="313"/>
      <c r="H78" s="313"/>
      <c r="I78" s="313"/>
      <c r="J78" s="313"/>
    </row>
    <row r="79" spans="1:10">
      <c r="A79" s="914"/>
      <c r="C79" s="563"/>
      <c r="D79" s="563"/>
      <c r="E79" s="563"/>
      <c r="F79" s="563"/>
      <c r="G79" s="313"/>
      <c r="H79" s="313"/>
      <c r="I79" s="313"/>
      <c r="J79" s="313"/>
    </row>
    <row r="80" spans="1:10" ht="66" customHeight="1">
      <c r="A80" s="914"/>
      <c r="C80" s="897"/>
      <c r="D80" s="969"/>
      <c r="E80" s="969"/>
      <c r="F80" s="969"/>
      <c r="G80" s="970"/>
      <c r="H80" s="969"/>
      <c r="I80" s="969"/>
      <c r="J80" s="563"/>
    </row>
    <row r="81" spans="1:10" ht="56.25" customHeight="1">
      <c r="A81" s="971" t="s">
        <v>504</v>
      </c>
      <c r="B81" s="895" t="s">
        <v>9</v>
      </c>
      <c r="C81" s="1800" t="s">
        <v>1535</v>
      </c>
      <c r="D81" s="1800"/>
      <c r="E81" s="1800"/>
      <c r="F81" s="1800"/>
      <c r="G81" s="1800"/>
      <c r="H81" s="1800"/>
      <c r="I81" s="1800"/>
      <c r="J81" s="1800"/>
    </row>
    <row r="82" spans="1:10" ht="27" customHeight="1">
      <c r="A82" s="914"/>
      <c r="B82" s="972" t="s">
        <v>10</v>
      </c>
      <c r="C82" s="1791" t="s">
        <v>1159</v>
      </c>
      <c r="D82" s="1791"/>
      <c r="E82" s="1791"/>
      <c r="F82" s="1791"/>
      <c r="G82" s="1791"/>
      <c r="H82" s="1791"/>
      <c r="I82" s="1791"/>
      <c r="J82" s="973"/>
    </row>
    <row r="86" spans="1:10" ht="24" customHeight="1"/>
  </sheetData>
  <customSheetViews>
    <customSheetView guid="{E6D9E970-926F-4F3B-8D36-41EB74ECFD6A}" showPageBreaks="1" fitToPage="1" view="pageBreakPreview" topLeftCell="A61">
      <selection activeCell="G83" sqref="G83"/>
      <pageMargins left="0.25" right="0.25" top="0.75" bottom="0.75" header="0.3" footer="0.3"/>
      <pageSetup scale="39" orientation="portrait" r:id="rId1"/>
    </customSheetView>
  </customSheetViews>
  <mergeCells count="6">
    <mergeCell ref="C82:I82"/>
    <mergeCell ref="D6:E6"/>
    <mergeCell ref="D7:E7"/>
    <mergeCell ref="B12:B13"/>
    <mergeCell ref="C12:C13"/>
    <mergeCell ref="C81:J81"/>
  </mergeCells>
  <pageMargins left="0.25" right="0.25" top="0.75" bottom="0.75" header="0.3" footer="0.3"/>
  <pageSetup scale="38"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C4D9F-3728-40DE-8B8C-02661F42F667}">
  <sheetPr>
    <pageSetUpPr fitToPage="1"/>
  </sheetPr>
  <dimension ref="A1:AA89"/>
  <sheetViews>
    <sheetView view="pageBreakPreview" zoomScale="60" zoomScaleNormal="100" workbookViewId="0">
      <selection sqref="A1:XFD1048576"/>
    </sheetView>
  </sheetViews>
  <sheetFormatPr defaultColWidth="11.453125" defaultRowHeight="12.5"/>
  <cols>
    <col min="1" max="1" width="5.1796875" style="97" customWidth="1"/>
    <col min="2" max="2" width="47.81640625" style="97" customWidth="1"/>
    <col min="3" max="3" width="24.26953125" style="97" customWidth="1"/>
    <col min="4" max="4" width="22.1796875" style="97" customWidth="1"/>
    <col min="5" max="5" width="12.1796875" style="97" customWidth="1"/>
    <col min="6" max="6" width="10" style="97" customWidth="1"/>
    <col min="7" max="7" width="16.54296875" style="97" customWidth="1"/>
    <col min="8" max="16" width="10" style="97" customWidth="1"/>
    <col min="17" max="17" width="13.7265625" style="97" bestFit="1" customWidth="1"/>
    <col min="18" max="16384" width="11.453125" style="97"/>
  </cols>
  <sheetData>
    <row r="1" spans="1:27" ht="15.5">
      <c r="E1" s="910" t="s">
        <v>1400</v>
      </c>
      <c r="I1" s="984"/>
      <c r="P1" s="985"/>
    </row>
    <row r="2" spans="1:27" ht="17.5">
      <c r="E2" s="906" t="s">
        <v>700</v>
      </c>
      <c r="I2" s="985"/>
    </row>
    <row r="3" spans="1:27" ht="15.5">
      <c r="E3" s="1017" t="s">
        <v>705</v>
      </c>
    </row>
    <row r="4" spans="1:27" ht="15.5">
      <c r="E4" s="908"/>
      <c r="I4" s="849"/>
    </row>
    <row r="5" spans="1:27">
      <c r="F5" s="986"/>
      <c r="G5" s="986"/>
      <c r="H5" s="986"/>
      <c r="I5" s="849"/>
    </row>
    <row r="6" spans="1:27" ht="15.5">
      <c r="E6" s="253" t="s">
        <v>706</v>
      </c>
      <c r="F6" s="254"/>
      <c r="G6" s="255"/>
      <c r="H6" s="254"/>
    </row>
    <row r="7" spans="1:27" ht="46.5" customHeight="1">
      <c r="A7" s="256"/>
      <c r="B7" s="257"/>
      <c r="C7" s="258" t="s">
        <v>707</v>
      </c>
      <c r="D7" s="258"/>
      <c r="E7" s="259" t="s">
        <v>708</v>
      </c>
      <c r="F7" s="260"/>
      <c r="G7" s="260"/>
      <c r="H7" s="260"/>
      <c r="S7" s="986"/>
      <c r="T7" s="986"/>
      <c r="U7" s="986"/>
      <c r="V7" s="986"/>
      <c r="W7" s="986"/>
      <c r="X7" s="986"/>
      <c r="Y7" s="986"/>
      <c r="Z7" s="986"/>
      <c r="AA7" s="986"/>
    </row>
    <row r="8" spans="1:27" ht="15.5">
      <c r="A8" s="562">
        <v>1</v>
      </c>
      <c r="B8" s="563"/>
      <c r="C8" s="97" t="s">
        <v>492</v>
      </c>
      <c r="D8" s="262"/>
      <c r="E8" s="263"/>
      <c r="F8" s="1623"/>
      <c r="G8" s="265"/>
      <c r="H8" s="265"/>
      <c r="S8" s="266"/>
      <c r="T8" s="266"/>
      <c r="U8" s="266"/>
      <c r="V8" s="267"/>
      <c r="W8" s="254"/>
      <c r="X8" s="255"/>
      <c r="Y8" s="254"/>
      <c r="Z8" s="266"/>
      <c r="AA8" s="986"/>
    </row>
    <row r="9" spans="1:27" ht="15.5">
      <c r="A9" s="562">
        <v>2</v>
      </c>
      <c r="B9" s="563"/>
      <c r="C9" s="97" t="s">
        <v>493</v>
      </c>
      <c r="D9" s="262"/>
      <c r="E9" s="263"/>
      <c r="F9" s="1623"/>
      <c r="G9" s="265"/>
      <c r="H9" s="265"/>
      <c r="S9" s="266"/>
      <c r="T9" s="268"/>
      <c r="U9" s="268"/>
      <c r="V9" s="260"/>
      <c r="W9" s="260"/>
      <c r="X9" s="260"/>
      <c r="Y9" s="260"/>
      <c r="Z9" s="260"/>
      <c r="AA9" s="986"/>
    </row>
    <row r="10" spans="1:27" ht="15.5">
      <c r="A10" s="562">
        <v>3</v>
      </c>
      <c r="B10" s="563"/>
      <c r="C10" s="97" t="s">
        <v>512</v>
      </c>
      <c r="D10" s="262"/>
      <c r="E10" s="263"/>
      <c r="F10" s="1623"/>
      <c r="G10" s="265"/>
      <c r="H10" s="265"/>
      <c r="S10" s="266"/>
      <c r="T10" s="268"/>
      <c r="U10" s="268"/>
      <c r="V10" s="264"/>
      <c r="W10" s="264"/>
      <c r="X10" s="269"/>
      <c r="Y10" s="269"/>
      <c r="Z10" s="269"/>
      <c r="AA10" s="986"/>
    </row>
    <row r="11" spans="1:27" ht="15.5">
      <c r="A11" s="562">
        <v>4</v>
      </c>
      <c r="B11" s="563"/>
      <c r="C11" s="97" t="s">
        <v>162</v>
      </c>
      <c r="D11" s="262"/>
      <c r="E11" s="263"/>
      <c r="F11" s="1623"/>
      <c r="G11" s="265"/>
      <c r="H11" s="265"/>
      <c r="S11" s="266"/>
      <c r="T11" s="268"/>
      <c r="U11" s="268"/>
      <c r="V11" s="264"/>
      <c r="W11" s="264"/>
      <c r="X11" s="269"/>
      <c r="Y11" s="269"/>
      <c r="Z11" s="269"/>
      <c r="AA11" s="986"/>
    </row>
    <row r="12" spans="1:27" ht="15.75" customHeight="1">
      <c r="A12" s="562">
        <v>5</v>
      </c>
      <c r="B12" s="563"/>
      <c r="C12" s="97" t="s">
        <v>163</v>
      </c>
      <c r="D12" s="262"/>
      <c r="E12" s="263"/>
      <c r="F12" s="1623"/>
      <c r="G12" s="265"/>
      <c r="H12" s="265"/>
      <c r="S12" s="266"/>
      <c r="T12" s="268"/>
      <c r="U12" s="268"/>
      <c r="V12" s="264"/>
      <c r="W12" s="264"/>
      <c r="X12" s="269"/>
      <c r="Y12" s="269"/>
      <c r="Z12" s="269"/>
      <c r="AA12" s="986"/>
    </row>
    <row r="13" spans="1:27" ht="15.5">
      <c r="A13" s="562">
        <v>6</v>
      </c>
      <c r="B13" s="563"/>
      <c r="C13" s="97" t="s">
        <v>164</v>
      </c>
      <c r="D13" s="262"/>
      <c r="E13" s="263"/>
      <c r="F13" s="1623"/>
      <c r="G13" s="265"/>
      <c r="H13" s="265"/>
      <c r="S13" s="266"/>
      <c r="T13" s="268"/>
      <c r="U13" s="268"/>
      <c r="V13" s="264"/>
      <c r="W13" s="264"/>
      <c r="X13" s="269"/>
      <c r="Y13" s="269"/>
      <c r="Z13" s="269"/>
      <c r="AA13" s="986"/>
    </row>
    <row r="14" spans="1:27" ht="15.5">
      <c r="A14" s="562">
        <v>7</v>
      </c>
      <c r="B14" s="563"/>
      <c r="C14" s="97" t="s">
        <v>495</v>
      </c>
      <c r="D14" s="262"/>
      <c r="E14" s="263"/>
      <c r="F14" s="1623"/>
      <c r="G14" s="265"/>
      <c r="H14" s="265"/>
      <c r="S14" s="266"/>
      <c r="T14" s="266"/>
      <c r="U14" s="266"/>
      <c r="V14" s="266"/>
      <c r="W14" s="266"/>
      <c r="X14" s="266"/>
      <c r="Y14" s="266"/>
      <c r="Z14" s="266"/>
      <c r="AA14" s="986"/>
    </row>
    <row r="15" spans="1:27" ht="15.5">
      <c r="A15" s="562">
        <v>8</v>
      </c>
      <c r="B15" s="563"/>
      <c r="C15" s="97" t="s">
        <v>513</v>
      </c>
      <c r="D15" s="262"/>
      <c r="E15" s="263"/>
      <c r="F15" s="1623"/>
      <c r="G15" s="265"/>
      <c r="H15" s="265"/>
      <c r="S15" s="266"/>
      <c r="T15" s="266"/>
      <c r="U15" s="266"/>
      <c r="V15" s="266"/>
      <c r="W15" s="266"/>
      <c r="X15" s="266"/>
      <c r="Y15" s="266"/>
      <c r="Z15" s="266"/>
      <c r="AA15" s="986"/>
    </row>
    <row r="16" spans="1:27" ht="15.5">
      <c r="A16" s="562">
        <v>9</v>
      </c>
      <c r="B16" s="563"/>
      <c r="C16" s="97" t="s">
        <v>497</v>
      </c>
      <c r="D16" s="262"/>
      <c r="E16" s="263"/>
      <c r="F16" s="1623"/>
      <c r="G16" s="265"/>
      <c r="H16" s="265"/>
      <c r="S16" s="266"/>
      <c r="T16" s="266"/>
      <c r="U16" s="266"/>
      <c r="V16" s="266"/>
      <c r="W16" s="266"/>
      <c r="X16" s="266"/>
      <c r="Y16" s="266"/>
      <c r="Z16" s="266"/>
      <c r="AA16" s="986"/>
    </row>
    <row r="17" spans="1:27" ht="15.5">
      <c r="A17" s="562">
        <v>10</v>
      </c>
      <c r="B17" s="563"/>
      <c r="C17" s="97" t="s">
        <v>498</v>
      </c>
      <c r="D17" s="262"/>
      <c r="E17" s="263"/>
      <c r="F17" s="1623"/>
      <c r="H17" s="265"/>
      <c r="S17" s="266"/>
      <c r="T17" s="266"/>
      <c r="U17" s="266"/>
      <c r="V17" s="266"/>
      <c r="W17" s="266"/>
      <c r="X17" s="266"/>
      <c r="Y17" s="266"/>
      <c r="Z17" s="266"/>
      <c r="AA17" s="986"/>
    </row>
    <row r="18" spans="1:27" ht="15.5">
      <c r="A18" s="562">
        <v>11</v>
      </c>
      <c r="B18" s="563"/>
      <c r="C18" s="97" t="s">
        <v>499</v>
      </c>
      <c r="D18" s="262"/>
      <c r="E18" s="263"/>
      <c r="F18" s="1623"/>
      <c r="G18" s="265"/>
      <c r="H18" s="265"/>
      <c r="S18" s="266"/>
      <c r="T18" s="266"/>
      <c r="U18" s="266"/>
      <c r="V18" s="266"/>
      <c r="W18" s="266"/>
      <c r="X18" s="266"/>
      <c r="Y18" s="266"/>
      <c r="Z18" s="266"/>
      <c r="AA18" s="986"/>
    </row>
    <row r="19" spans="1:27" ht="15.5">
      <c r="A19" s="562">
        <v>12</v>
      </c>
      <c r="B19" s="563"/>
      <c r="C19" s="97" t="s">
        <v>709</v>
      </c>
      <c r="D19" s="262"/>
      <c r="E19" s="263"/>
      <c r="F19" s="1623"/>
      <c r="S19" s="266"/>
      <c r="T19" s="266"/>
      <c r="U19" s="266"/>
      <c r="V19" s="266"/>
      <c r="W19" s="266"/>
      <c r="X19" s="266"/>
      <c r="Y19" s="266"/>
      <c r="Z19" s="266"/>
      <c r="AA19" s="986"/>
    </row>
    <row r="20" spans="1:27" ht="15.5">
      <c r="A20" s="562">
        <v>13</v>
      </c>
      <c r="B20" s="563"/>
      <c r="C20" s="97" t="s">
        <v>492</v>
      </c>
      <c r="D20" s="262"/>
      <c r="E20" s="263"/>
      <c r="F20" s="1623"/>
      <c r="G20" s="265"/>
      <c r="S20" s="266"/>
      <c r="T20" s="266"/>
      <c r="U20" s="266"/>
      <c r="V20" s="266"/>
      <c r="W20" s="266"/>
      <c r="X20" s="266"/>
      <c r="Y20" s="266"/>
      <c r="Z20" s="266"/>
      <c r="AA20" s="986"/>
    </row>
    <row r="21" spans="1:27" ht="15.5">
      <c r="A21" s="562">
        <v>14</v>
      </c>
      <c r="B21" s="563"/>
      <c r="C21" s="97" t="s">
        <v>493</v>
      </c>
      <c r="D21" s="262"/>
      <c r="E21" s="263"/>
      <c r="F21" s="1623"/>
      <c r="G21" s="265"/>
      <c r="H21" s="265"/>
      <c r="S21" s="266"/>
      <c r="T21" s="266"/>
      <c r="U21" s="266"/>
      <c r="V21" s="266"/>
      <c r="W21" s="266"/>
      <c r="X21" s="266"/>
      <c r="Y21" s="266"/>
      <c r="Z21" s="266"/>
      <c r="AA21" s="986"/>
    </row>
    <row r="22" spans="1:27" ht="15.5">
      <c r="A22" s="562">
        <v>15</v>
      </c>
      <c r="B22" s="563"/>
      <c r="C22" s="97" t="s">
        <v>512</v>
      </c>
      <c r="D22" s="262"/>
      <c r="E22" s="263"/>
      <c r="F22" s="1623"/>
      <c r="G22" s="265"/>
      <c r="H22" s="265"/>
      <c r="S22" s="266"/>
      <c r="T22" s="266"/>
      <c r="U22" s="266"/>
      <c r="V22" s="266"/>
      <c r="W22" s="266"/>
      <c r="X22" s="266"/>
      <c r="Y22" s="266"/>
      <c r="Z22" s="266"/>
      <c r="AA22" s="986"/>
    </row>
    <row r="23" spans="1:27" ht="15.5">
      <c r="A23" s="562">
        <v>16</v>
      </c>
      <c r="B23" s="563"/>
      <c r="C23" s="97" t="s">
        <v>162</v>
      </c>
      <c r="D23" s="262"/>
      <c r="E23" s="263"/>
      <c r="F23" s="1623"/>
      <c r="G23" s="265"/>
      <c r="H23" s="265"/>
      <c r="S23" s="266"/>
      <c r="T23" s="266"/>
      <c r="U23" s="266"/>
      <c r="V23" s="266"/>
      <c r="W23" s="266"/>
      <c r="X23" s="266"/>
      <c r="Y23" s="266"/>
      <c r="Z23" s="266"/>
      <c r="AA23" s="986"/>
    </row>
    <row r="24" spans="1:27" ht="15.5">
      <c r="A24" s="562">
        <v>17</v>
      </c>
      <c r="B24" s="563"/>
      <c r="C24" s="97" t="s">
        <v>163</v>
      </c>
      <c r="D24" s="262"/>
      <c r="E24" s="263"/>
      <c r="F24" s="1623"/>
      <c r="G24" s="265"/>
      <c r="H24" s="265"/>
      <c r="S24" s="266"/>
      <c r="T24" s="266"/>
      <c r="U24" s="266"/>
      <c r="V24" s="266"/>
      <c r="W24" s="266"/>
      <c r="X24" s="266"/>
      <c r="Y24" s="266"/>
      <c r="Z24" s="266"/>
      <c r="AA24" s="986"/>
    </row>
    <row r="25" spans="1:27" ht="15.5">
      <c r="A25" s="562"/>
      <c r="B25" s="563"/>
      <c r="C25" s="270"/>
      <c r="D25" s="271"/>
      <c r="E25" s="271"/>
      <c r="F25" s="271"/>
      <c r="G25" s="271"/>
      <c r="H25" s="271"/>
      <c r="S25" s="266"/>
      <c r="T25" s="266"/>
      <c r="U25" s="266"/>
      <c r="V25" s="272"/>
      <c r="W25" s="269"/>
      <c r="X25" s="266"/>
      <c r="Y25" s="266"/>
      <c r="Z25" s="266"/>
      <c r="AA25" s="986"/>
    </row>
    <row r="26" spans="1:27" ht="15.5">
      <c r="A26" s="562">
        <v>18</v>
      </c>
      <c r="B26" s="564" t="s">
        <v>710</v>
      </c>
      <c r="C26" s="273"/>
      <c r="D26" s="271"/>
      <c r="E26" s="565" t="e">
        <f>AVERAGE(E8:E24)</f>
        <v>#DIV/0!</v>
      </c>
      <c r="F26" s="271"/>
      <c r="G26" s="271"/>
      <c r="H26" s="271"/>
      <c r="S26" s="266"/>
      <c r="T26" s="266"/>
      <c r="U26" s="266"/>
      <c r="V26" s="272"/>
      <c r="W26" s="269"/>
      <c r="X26" s="266"/>
      <c r="Y26" s="266"/>
      <c r="Z26" s="266"/>
      <c r="AA26" s="986"/>
    </row>
    <row r="27" spans="1:27" ht="15.5">
      <c r="A27" s="563"/>
      <c r="B27" s="563"/>
      <c r="C27" s="273"/>
      <c r="D27" s="271"/>
      <c r="E27" s="271"/>
      <c r="F27" s="262"/>
      <c r="G27" s="262"/>
      <c r="H27" s="262"/>
      <c r="S27" s="266"/>
      <c r="T27" s="266"/>
      <c r="U27" s="266"/>
      <c r="V27" s="266"/>
      <c r="W27" s="266"/>
      <c r="X27" s="266"/>
      <c r="Y27" s="266"/>
      <c r="Z27" s="266"/>
      <c r="AA27" s="986"/>
    </row>
    <row r="28" spans="1:27" ht="15.5">
      <c r="A28" s="563" t="s">
        <v>711</v>
      </c>
      <c r="B28" s="563"/>
      <c r="C28" s="261"/>
      <c r="D28" s="261"/>
      <c r="E28" s="261"/>
      <c r="F28" s="261"/>
      <c r="G28" s="261"/>
      <c r="H28" s="261"/>
      <c r="S28" s="266"/>
      <c r="T28" s="266"/>
      <c r="U28" s="266"/>
      <c r="V28" s="266"/>
      <c r="W28" s="266"/>
      <c r="X28" s="266"/>
      <c r="Y28" s="266"/>
      <c r="Z28" s="266"/>
      <c r="AA28" s="986"/>
    </row>
    <row r="29" spans="1:27" ht="15.5">
      <c r="A29" s="261"/>
      <c r="B29" s="274" t="s">
        <v>712</v>
      </c>
      <c r="C29" s="261"/>
      <c r="D29" s="261"/>
      <c r="E29" s="261"/>
      <c r="F29" s="261"/>
      <c r="G29" s="261"/>
      <c r="H29" s="261"/>
      <c r="S29" s="268"/>
      <c r="T29" s="986"/>
      <c r="U29" s="266"/>
      <c r="V29" s="266"/>
      <c r="W29" s="266"/>
      <c r="X29" s="266"/>
      <c r="Y29" s="266"/>
      <c r="Z29" s="266"/>
      <c r="AA29" s="986"/>
    </row>
    <row r="30" spans="1:27" ht="15.5">
      <c r="A30" s="261"/>
      <c r="B30" s="274"/>
      <c r="C30" s="261"/>
      <c r="D30" s="261"/>
      <c r="E30" s="261"/>
      <c r="F30" s="261"/>
      <c r="G30" s="261"/>
      <c r="H30" s="261"/>
      <c r="S30" s="274"/>
      <c r="U30" s="274"/>
      <c r="V30" s="274"/>
      <c r="W30" s="274"/>
      <c r="X30" s="274"/>
      <c r="Y30" s="274"/>
      <c r="Z30" s="274"/>
    </row>
    <row r="31" spans="1:27" ht="15.5">
      <c r="A31" s="261"/>
      <c r="B31" s="274"/>
      <c r="C31" s="261"/>
      <c r="D31" s="261"/>
      <c r="E31" s="261"/>
      <c r="F31" s="261"/>
      <c r="G31" s="261"/>
      <c r="H31" s="261"/>
      <c r="S31" s="274"/>
      <c r="T31" s="274"/>
      <c r="U31" s="274"/>
      <c r="V31" s="274"/>
      <c r="W31" s="274"/>
      <c r="X31" s="274"/>
      <c r="Y31" s="274"/>
      <c r="Z31" s="274"/>
    </row>
    <row r="32" spans="1:27" ht="15.5">
      <c r="A32" s="261"/>
      <c r="B32" s="261"/>
      <c r="C32" s="261"/>
      <c r="D32" s="261"/>
      <c r="E32" s="261"/>
      <c r="F32" s="261"/>
      <c r="G32" s="261"/>
      <c r="H32" s="261"/>
    </row>
    <row r="33" spans="1:17">
      <c r="A33" s="914"/>
      <c r="B33" s="102"/>
      <c r="C33" s="102"/>
      <c r="D33" s="1776"/>
      <c r="E33" s="1776"/>
      <c r="F33" s="987"/>
      <c r="G33" s="987"/>
      <c r="H33" s="656"/>
      <c r="I33" s="987"/>
      <c r="J33" s="987"/>
      <c r="K33" s="987"/>
    </row>
    <row r="34" spans="1:17">
      <c r="A34" s="914">
        <v>19</v>
      </c>
      <c r="B34" s="102" t="s">
        <v>161</v>
      </c>
      <c r="C34" s="102"/>
      <c r="D34" s="1776"/>
      <c r="E34" s="1776"/>
      <c r="F34" s="1776"/>
      <c r="G34" s="1776"/>
      <c r="H34" s="656"/>
      <c r="I34" s="1776"/>
      <c r="J34" s="1776"/>
      <c r="K34" s="1776"/>
      <c r="L34" s="1776"/>
    </row>
    <row r="35" spans="1:17">
      <c r="A35" s="914">
        <v>20</v>
      </c>
      <c r="B35" s="102"/>
      <c r="C35" s="102"/>
      <c r="D35" s="987"/>
      <c r="E35" s="987"/>
      <c r="F35" s="988"/>
      <c r="G35" s="987"/>
      <c r="H35" s="987"/>
      <c r="I35" s="987"/>
      <c r="J35" s="987"/>
      <c r="K35" s="987"/>
      <c r="L35" s="987"/>
    </row>
    <row r="36" spans="1:17">
      <c r="A36" s="805"/>
      <c r="B36" s="989" t="s">
        <v>9</v>
      </c>
      <c r="C36" s="990" t="s">
        <v>10</v>
      </c>
      <c r="D36" s="990" t="s">
        <v>11</v>
      </c>
      <c r="E36" s="990" t="s">
        <v>14</v>
      </c>
      <c r="F36" s="990" t="s">
        <v>137</v>
      </c>
      <c r="G36" s="991" t="s">
        <v>138</v>
      </c>
      <c r="H36" s="656"/>
      <c r="I36" s="656"/>
      <c r="J36" s="656"/>
      <c r="K36" s="656"/>
      <c r="L36" s="656"/>
      <c r="M36" s="656"/>
      <c r="N36" s="656"/>
      <c r="O36" s="656"/>
      <c r="P36" s="656"/>
      <c r="Q36" s="656"/>
    </row>
    <row r="37" spans="1:17">
      <c r="A37" s="914"/>
      <c r="B37" s="992"/>
      <c r="C37" s="656"/>
      <c r="D37" s="656"/>
      <c r="E37" s="656"/>
      <c r="F37" s="656"/>
      <c r="G37" s="993"/>
      <c r="H37" s="656"/>
      <c r="I37" s="987"/>
      <c r="J37" s="656"/>
      <c r="K37" s="987"/>
      <c r="L37" s="987"/>
      <c r="M37" s="986"/>
      <c r="N37" s="986"/>
      <c r="O37" s="986"/>
      <c r="P37" s="986"/>
      <c r="Q37" s="986"/>
    </row>
    <row r="38" spans="1:17">
      <c r="A38" s="914"/>
      <c r="B38" s="994"/>
      <c r="C38" s="656"/>
      <c r="D38" s="656"/>
      <c r="E38" s="656"/>
      <c r="F38" s="656"/>
      <c r="G38" s="995"/>
      <c r="H38" s="656"/>
      <c r="I38" s="656"/>
      <c r="J38" s="656"/>
      <c r="K38" s="656"/>
      <c r="L38" s="656"/>
      <c r="M38" s="656"/>
      <c r="N38" s="656"/>
      <c r="O38" s="656"/>
      <c r="P38" s="656"/>
      <c r="Q38" s="656"/>
    </row>
    <row r="39" spans="1:17" ht="37.5">
      <c r="A39" s="914"/>
      <c r="B39" s="884" t="s">
        <v>584</v>
      </c>
      <c r="C39" s="996" t="s">
        <v>585</v>
      </c>
      <c r="D39" s="997" t="s">
        <v>109</v>
      </c>
      <c r="E39" s="656" t="s">
        <v>713</v>
      </c>
      <c r="F39" s="996" t="s">
        <v>689</v>
      </c>
      <c r="G39" s="998" t="s">
        <v>168</v>
      </c>
      <c r="H39" s="986"/>
      <c r="I39" s="986"/>
      <c r="J39" s="986"/>
      <c r="K39" s="986"/>
      <c r="L39" s="986"/>
      <c r="M39" s="986"/>
      <c r="N39" s="986"/>
      <c r="O39" s="986"/>
      <c r="P39" s="656"/>
      <c r="Q39" s="656"/>
    </row>
    <row r="40" spans="1:17" ht="30" customHeight="1">
      <c r="A40" s="914"/>
      <c r="B40" s="994"/>
      <c r="C40" s="656"/>
      <c r="D40" s="997" t="s">
        <v>751</v>
      </c>
      <c r="E40" s="656"/>
      <c r="F40" s="997" t="s">
        <v>714</v>
      </c>
      <c r="G40" s="999" t="s">
        <v>715</v>
      </c>
      <c r="H40" s="656"/>
      <c r="I40" s="656"/>
      <c r="J40" s="656"/>
      <c r="K40" s="656"/>
      <c r="L40" s="656"/>
      <c r="M40" s="656"/>
      <c r="N40" s="656"/>
      <c r="O40" s="656"/>
      <c r="P40" s="656"/>
      <c r="Q40" s="656"/>
    </row>
    <row r="41" spans="1:17">
      <c r="A41" s="914">
        <v>21</v>
      </c>
      <c r="B41" s="992" t="s">
        <v>44</v>
      </c>
      <c r="C41" s="987" t="s">
        <v>607</v>
      </c>
      <c r="D41" s="808">
        <f>+'6A-Project True-up'!H14+'6A-Project True-up'!I14</f>
        <v>0</v>
      </c>
      <c r="E41" s="808">
        <v>17</v>
      </c>
      <c r="F41" s="1000" t="e">
        <f>+E26</f>
        <v>#DIV/0!</v>
      </c>
      <c r="G41" s="1001" t="e">
        <f>+D41*E41*F41</f>
        <v>#DIV/0!</v>
      </c>
      <c r="H41" s="1002"/>
      <c r="I41" s="1003"/>
      <c r="J41" s="1003"/>
      <c r="K41" s="1003"/>
      <c r="L41" s="1003"/>
      <c r="M41" s="986"/>
      <c r="N41" s="986"/>
      <c r="O41" s="986"/>
      <c r="P41" s="986"/>
      <c r="Q41" s="986"/>
    </row>
    <row r="42" spans="1:17">
      <c r="A42" s="914" t="s">
        <v>716</v>
      </c>
      <c r="B42" s="1004"/>
      <c r="C42" s="1004"/>
      <c r="D42" s="808">
        <f>+'6A-Project True-up'!H15+'6A-Project True-up'!I15</f>
        <v>0</v>
      </c>
      <c r="E42" s="808">
        <v>17</v>
      </c>
      <c r="F42" s="1000" t="e">
        <f>+F41</f>
        <v>#DIV/0!</v>
      </c>
      <c r="G42" s="1001" t="e">
        <f>+D42*E42*F42</f>
        <v>#DIV/0!</v>
      </c>
      <c r="H42" s="1002"/>
      <c r="I42" s="987"/>
      <c r="J42" s="1002"/>
      <c r="K42" s="1003"/>
      <c r="L42" s="1003"/>
      <c r="M42" s="986"/>
      <c r="N42" s="986"/>
      <c r="O42" s="986"/>
      <c r="P42" s="833"/>
      <c r="Q42" s="1005"/>
    </row>
    <row r="43" spans="1:17">
      <c r="A43" s="914" t="s">
        <v>717</v>
      </c>
      <c r="B43" s="1004"/>
      <c r="C43" s="1004"/>
      <c r="D43" s="808">
        <f>+'6A-Project True-up'!H16+'6A-Project True-up'!I16</f>
        <v>0</v>
      </c>
      <c r="E43" s="808">
        <v>17</v>
      </c>
      <c r="F43" s="1000" t="e">
        <f t="shared" ref="F43:F61" si="0">+F42</f>
        <v>#DIV/0!</v>
      </c>
      <c r="G43" s="1001" t="e">
        <f t="shared" ref="G43:G50" si="1">+D43*E43*F43</f>
        <v>#DIV/0!</v>
      </c>
      <c r="H43" s="1002"/>
      <c r="I43" s="987"/>
      <c r="J43" s="1002"/>
      <c r="K43" s="1003"/>
      <c r="L43" s="1003"/>
      <c r="M43" s="986"/>
      <c r="N43" s="986"/>
      <c r="O43" s="986"/>
      <c r="P43" s="833"/>
      <c r="Q43" s="1005"/>
    </row>
    <row r="44" spans="1:17">
      <c r="A44" s="914" t="s">
        <v>718</v>
      </c>
      <c r="B44" s="1004"/>
      <c r="C44" s="1004"/>
      <c r="D44" s="808">
        <f>+'6A-Project True-up'!H17+'6A-Project True-up'!I17</f>
        <v>0</v>
      </c>
      <c r="E44" s="808">
        <v>17</v>
      </c>
      <c r="F44" s="1000" t="e">
        <f t="shared" si="0"/>
        <v>#DIV/0!</v>
      </c>
      <c r="G44" s="1001" t="e">
        <f t="shared" si="1"/>
        <v>#DIV/0!</v>
      </c>
      <c r="H44" s="1002"/>
      <c r="I44" s="987"/>
      <c r="J44" s="1002"/>
      <c r="K44" s="1003"/>
      <c r="L44" s="1003"/>
      <c r="M44" s="986"/>
      <c r="N44" s="986"/>
      <c r="O44" s="986"/>
      <c r="P44" s="833"/>
      <c r="Q44" s="1005"/>
    </row>
    <row r="45" spans="1:17">
      <c r="A45" s="914" t="s">
        <v>732</v>
      </c>
      <c r="B45" s="1004"/>
      <c r="C45" s="1004"/>
      <c r="D45" s="808">
        <f>+'6A-Project True-up'!H18+'6A-Project True-up'!I18</f>
        <v>0</v>
      </c>
      <c r="E45" s="808">
        <v>17</v>
      </c>
      <c r="F45" s="1000" t="e">
        <f t="shared" si="0"/>
        <v>#DIV/0!</v>
      </c>
      <c r="G45" s="1001" t="e">
        <f t="shared" si="1"/>
        <v>#DIV/0!</v>
      </c>
      <c r="H45" s="1002"/>
      <c r="I45" s="987"/>
      <c r="J45" s="1002"/>
      <c r="K45" s="1003"/>
      <c r="L45" s="1003"/>
      <c r="M45" s="986"/>
      <c r="N45" s="986"/>
      <c r="O45" s="986"/>
      <c r="P45" s="833"/>
      <c r="Q45" s="1005"/>
    </row>
    <row r="46" spans="1:17">
      <c r="A46" s="914" t="s">
        <v>733</v>
      </c>
      <c r="B46" s="1004"/>
      <c r="C46" s="1004"/>
      <c r="D46" s="808">
        <f>+'6A-Project True-up'!H19+'6A-Project True-up'!I19</f>
        <v>0</v>
      </c>
      <c r="E46" s="808">
        <v>17</v>
      </c>
      <c r="F46" s="1000" t="e">
        <f t="shared" si="0"/>
        <v>#DIV/0!</v>
      </c>
      <c r="G46" s="1001" t="e">
        <f t="shared" si="1"/>
        <v>#DIV/0!</v>
      </c>
      <c r="H46" s="1002"/>
      <c r="I46" s="987"/>
      <c r="J46" s="1002"/>
      <c r="K46" s="1003"/>
      <c r="L46" s="1003"/>
      <c r="M46" s="986"/>
      <c r="N46" s="986"/>
      <c r="O46" s="986"/>
      <c r="P46" s="833"/>
      <c r="Q46" s="1005"/>
    </row>
    <row r="47" spans="1:17">
      <c r="A47" s="914" t="s">
        <v>734</v>
      </c>
      <c r="B47" s="1004"/>
      <c r="C47" s="1004"/>
      <c r="D47" s="808">
        <f>+'6A-Project True-up'!H20+'6A-Project True-up'!I20</f>
        <v>0</v>
      </c>
      <c r="E47" s="808">
        <v>17</v>
      </c>
      <c r="F47" s="1000" t="e">
        <f t="shared" si="0"/>
        <v>#DIV/0!</v>
      </c>
      <c r="G47" s="1001" t="e">
        <f t="shared" si="1"/>
        <v>#DIV/0!</v>
      </c>
      <c r="H47" s="1002"/>
      <c r="I47" s="987"/>
      <c r="J47" s="1002"/>
      <c r="K47" s="1003"/>
      <c r="L47" s="1003"/>
      <c r="M47" s="986"/>
      <c r="N47" s="986"/>
      <c r="O47" s="986"/>
      <c r="P47" s="833"/>
      <c r="Q47" s="1005"/>
    </row>
    <row r="48" spans="1:17">
      <c r="A48" s="914" t="s">
        <v>735</v>
      </c>
      <c r="B48" s="1004"/>
      <c r="C48" s="1004"/>
      <c r="D48" s="808">
        <f>+'6A-Project True-up'!H21+'6A-Project True-up'!I21</f>
        <v>0</v>
      </c>
      <c r="E48" s="808">
        <v>17</v>
      </c>
      <c r="F48" s="1000" t="e">
        <f t="shared" si="0"/>
        <v>#DIV/0!</v>
      </c>
      <c r="G48" s="1001" t="e">
        <f t="shared" si="1"/>
        <v>#DIV/0!</v>
      </c>
      <c r="H48" s="1002"/>
      <c r="I48" s="987"/>
      <c r="J48" s="1002"/>
      <c r="K48" s="1003"/>
      <c r="L48" s="1003"/>
      <c r="M48" s="986"/>
      <c r="N48" s="986"/>
      <c r="O48" s="986"/>
      <c r="P48" s="833"/>
      <c r="Q48" s="1005"/>
    </row>
    <row r="49" spans="1:17">
      <c r="A49" s="914" t="s">
        <v>736</v>
      </c>
      <c r="B49" s="1004"/>
      <c r="C49" s="1004"/>
      <c r="D49" s="808">
        <f>+'6A-Project True-up'!H22+'6A-Project True-up'!I22</f>
        <v>0</v>
      </c>
      <c r="E49" s="808">
        <v>17</v>
      </c>
      <c r="F49" s="1000" t="e">
        <f t="shared" si="0"/>
        <v>#DIV/0!</v>
      </c>
      <c r="G49" s="1001" t="e">
        <f t="shared" si="1"/>
        <v>#DIV/0!</v>
      </c>
      <c r="H49" s="1002"/>
      <c r="I49" s="987"/>
      <c r="J49" s="1002"/>
      <c r="K49" s="1003"/>
      <c r="L49" s="1003"/>
      <c r="M49" s="986"/>
      <c r="N49" s="986"/>
      <c r="O49" s="986"/>
      <c r="P49" s="833"/>
      <c r="Q49" s="1005"/>
    </row>
    <row r="50" spans="1:17">
      <c r="A50" s="914" t="s">
        <v>737</v>
      </c>
      <c r="B50" s="1004"/>
      <c r="C50" s="1004"/>
      <c r="D50" s="808">
        <f>+'6A-Project True-up'!H23+'6A-Project True-up'!I23</f>
        <v>0</v>
      </c>
      <c r="E50" s="808">
        <v>17</v>
      </c>
      <c r="F50" s="1000" t="e">
        <f t="shared" si="0"/>
        <v>#DIV/0!</v>
      </c>
      <c r="G50" s="1001" t="e">
        <f t="shared" si="1"/>
        <v>#DIV/0!</v>
      </c>
      <c r="H50" s="1002"/>
      <c r="I50" s="987"/>
      <c r="J50" s="1002"/>
      <c r="K50" s="1003"/>
      <c r="L50" s="1003"/>
      <c r="M50" s="986"/>
      <c r="N50" s="986"/>
      <c r="O50" s="986"/>
      <c r="P50" s="833"/>
      <c r="Q50" s="1005"/>
    </row>
    <row r="51" spans="1:17">
      <c r="A51" s="914" t="s">
        <v>738</v>
      </c>
      <c r="B51" s="1004"/>
      <c r="C51" s="1004"/>
      <c r="D51" s="808">
        <f>+'6A-Project True-up'!H24+'6A-Project True-up'!I24</f>
        <v>0</v>
      </c>
      <c r="E51" s="808">
        <v>17</v>
      </c>
      <c r="F51" s="1000" t="e">
        <f t="shared" si="0"/>
        <v>#DIV/0!</v>
      </c>
      <c r="G51" s="1001" t="e">
        <f t="shared" ref="G51:G58" si="2">+D51*E51*F51</f>
        <v>#DIV/0!</v>
      </c>
      <c r="H51" s="1002"/>
      <c r="I51" s="987"/>
      <c r="J51" s="1002"/>
      <c r="K51" s="1003"/>
      <c r="L51" s="1003"/>
      <c r="M51" s="986"/>
      <c r="N51" s="986"/>
      <c r="O51" s="986"/>
      <c r="P51" s="833"/>
      <c r="Q51" s="1005"/>
    </row>
    <row r="52" spans="1:17">
      <c r="A52" s="914" t="s">
        <v>739</v>
      </c>
      <c r="B52" s="1004"/>
      <c r="C52" s="1004"/>
      <c r="D52" s="808">
        <f>+'6A-Project True-up'!H25+'6A-Project True-up'!I25</f>
        <v>0</v>
      </c>
      <c r="E52" s="808">
        <v>17</v>
      </c>
      <c r="F52" s="1000" t="e">
        <f t="shared" si="0"/>
        <v>#DIV/0!</v>
      </c>
      <c r="G52" s="1001" t="e">
        <f t="shared" si="2"/>
        <v>#DIV/0!</v>
      </c>
      <c r="H52" s="1002"/>
      <c r="I52" s="987"/>
      <c r="J52" s="1002"/>
      <c r="K52" s="1003"/>
      <c r="L52" s="1003"/>
      <c r="M52" s="986"/>
      <c r="N52" s="986"/>
      <c r="O52" s="986"/>
      <c r="P52" s="833"/>
      <c r="Q52" s="1005"/>
    </row>
    <row r="53" spans="1:17">
      <c r="A53" s="914" t="s">
        <v>740</v>
      </c>
      <c r="B53" s="1004"/>
      <c r="C53" s="1004"/>
      <c r="D53" s="808">
        <f>+'6A-Project True-up'!H26+'6A-Project True-up'!I26</f>
        <v>0</v>
      </c>
      <c r="E53" s="808">
        <v>17</v>
      </c>
      <c r="F53" s="1000" t="e">
        <f t="shared" si="0"/>
        <v>#DIV/0!</v>
      </c>
      <c r="G53" s="1001" t="e">
        <f t="shared" si="2"/>
        <v>#DIV/0!</v>
      </c>
      <c r="H53" s="1002"/>
      <c r="I53" s="987"/>
      <c r="J53" s="1002"/>
      <c r="K53" s="1003"/>
      <c r="L53" s="1003"/>
      <c r="M53" s="986"/>
      <c r="N53" s="986"/>
      <c r="O53" s="986"/>
      <c r="P53" s="833"/>
      <c r="Q53" s="1005"/>
    </row>
    <row r="54" spans="1:17">
      <c r="A54" s="914" t="s">
        <v>741</v>
      </c>
      <c r="B54" s="1004"/>
      <c r="C54" s="1004"/>
      <c r="D54" s="808">
        <f>+'6A-Project True-up'!H27+'6A-Project True-up'!I27</f>
        <v>0</v>
      </c>
      <c r="E54" s="808">
        <v>17</v>
      </c>
      <c r="F54" s="1000" t="e">
        <f t="shared" si="0"/>
        <v>#DIV/0!</v>
      </c>
      <c r="G54" s="1001" t="e">
        <f t="shared" si="2"/>
        <v>#DIV/0!</v>
      </c>
      <c r="H54" s="1002"/>
      <c r="I54" s="987"/>
      <c r="J54" s="1002"/>
      <c r="K54" s="1003"/>
      <c r="L54" s="1003"/>
      <c r="M54" s="986"/>
      <c r="N54" s="986"/>
      <c r="O54" s="986"/>
      <c r="P54" s="833"/>
      <c r="Q54" s="1005"/>
    </row>
    <row r="55" spans="1:17">
      <c r="A55" s="914" t="s">
        <v>742</v>
      </c>
      <c r="B55" s="1004"/>
      <c r="C55" s="1004"/>
      <c r="D55" s="808">
        <f>+'6A-Project True-up'!H28+'6A-Project True-up'!I28</f>
        <v>0</v>
      </c>
      <c r="E55" s="808">
        <v>17</v>
      </c>
      <c r="F55" s="1000" t="e">
        <f t="shared" si="0"/>
        <v>#DIV/0!</v>
      </c>
      <c r="G55" s="1001" t="e">
        <f t="shared" si="2"/>
        <v>#DIV/0!</v>
      </c>
      <c r="H55" s="1002"/>
      <c r="I55" s="987"/>
      <c r="J55" s="1002"/>
      <c r="K55" s="1003"/>
      <c r="L55" s="1003"/>
      <c r="M55" s="986"/>
      <c r="N55" s="986"/>
      <c r="O55" s="986"/>
      <c r="P55" s="833"/>
      <c r="Q55" s="1005"/>
    </row>
    <row r="56" spans="1:17">
      <c r="A56" s="914" t="s">
        <v>743</v>
      </c>
      <c r="B56" s="1004"/>
      <c r="C56" s="1004"/>
      <c r="D56" s="808">
        <f>+'6A-Project True-up'!H29+'6A-Project True-up'!I29</f>
        <v>0</v>
      </c>
      <c r="E56" s="808">
        <v>17</v>
      </c>
      <c r="F56" s="1000" t="e">
        <f t="shared" si="0"/>
        <v>#DIV/0!</v>
      </c>
      <c r="G56" s="1001" t="e">
        <f t="shared" si="2"/>
        <v>#DIV/0!</v>
      </c>
      <c r="H56" s="1002"/>
      <c r="I56" s="987"/>
      <c r="J56" s="1002"/>
      <c r="K56" s="1003"/>
      <c r="L56" s="1003"/>
      <c r="M56" s="986"/>
      <c r="N56" s="986"/>
      <c r="O56" s="986"/>
      <c r="P56" s="833"/>
      <c r="Q56" s="1005"/>
    </row>
    <row r="57" spans="1:17">
      <c r="A57" s="914" t="s">
        <v>744</v>
      </c>
      <c r="B57" s="1004"/>
      <c r="C57" s="1004"/>
      <c r="D57" s="808">
        <f>+'6A-Project True-up'!H30+'6A-Project True-up'!I30</f>
        <v>0</v>
      </c>
      <c r="E57" s="808">
        <v>17</v>
      </c>
      <c r="F57" s="1000" t="e">
        <f t="shared" si="0"/>
        <v>#DIV/0!</v>
      </c>
      <c r="G57" s="1001" t="e">
        <f t="shared" si="2"/>
        <v>#DIV/0!</v>
      </c>
      <c r="H57" s="1002"/>
      <c r="I57" s="987"/>
      <c r="J57" s="1002"/>
      <c r="K57" s="1003"/>
      <c r="L57" s="1003"/>
      <c r="M57" s="986"/>
      <c r="N57" s="986"/>
      <c r="O57" s="986"/>
      <c r="P57" s="833"/>
      <c r="Q57" s="1005"/>
    </row>
    <row r="58" spans="1:17">
      <c r="A58" s="914" t="s">
        <v>1160</v>
      </c>
      <c r="B58" s="1004"/>
      <c r="C58" s="1004"/>
      <c r="D58" s="808">
        <f>+'6A-Project True-up'!H31+'6A-Project True-up'!I31</f>
        <v>0</v>
      </c>
      <c r="E58" s="808">
        <v>17</v>
      </c>
      <c r="F58" s="1000" t="e">
        <f t="shared" si="0"/>
        <v>#DIV/0!</v>
      </c>
      <c r="G58" s="1001" t="e">
        <f t="shared" si="2"/>
        <v>#DIV/0!</v>
      </c>
      <c r="H58" s="1002"/>
      <c r="I58" s="986"/>
      <c r="J58" s="986"/>
      <c r="K58" s="1003"/>
      <c r="L58" s="1003"/>
      <c r="M58" s="986"/>
      <c r="N58" s="986"/>
      <c r="O58" s="986"/>
      <c r="P58" s="833"/>
      <c r="Q58" s="1005"/>
    </row>
    <row r="59" spans="1:17">
      <c r="A59" s="914" t="s">
        <v>1186</v>
      </c>
      <c r="B59" s="1004"/>
      <c r="C59" s="1004"/>
      <c r="D59" s="808">
        <f>+'6A-Project True-up'!H32+'6A-Project True-up'!I32</f>
        <v>0</v>
      </c>
      <c r="E59" s="808">
        <v>17</v>
      </c>
      <c r="F59" s="1000" t="e">
        <f t="shared" si="0"/>
        <v>#DIV/0!</v>
      </c>
      <c r="G59" s="1001" t="e">
        <f t="shared" ref="G59" si="3">+D59*E59*F59</f>
        <v>#DIV/0!</v>
      </c>
      <c r="H59" s="1002"/>
      <c r="I59" s="986"/>
      <c r="J59" s="986"/>
      <c r="K59" s="1003"/>
      <c r="L59" s="1003"/>
      <c r="M59" s="986"/>
      <c r="N59" s="986"/>
      <c r="O59" s="986"/>
      <c r="P59" s="833"/>
      <c r="Q59" s="1005"/>
    </row>
    <row r="60" spans="1:17">
      <c r="A60" s="914" t="s">
        <v>1187</v>
      </c>
      <c r="B60" s="1004"/>
      <c r="C60" s="1004"/>
      <c r="D60" s="808">
        <f>+'6A-Project True-up'!H33+'6A-Project True-up'!I33</f>
        <v>0</v>
      </c>
      <c r="E60" s="808">
        <v>17</v>
      </c>
      <c r="F60" s="1000" t="e">
        <f t="shared" si="0"/>
        <v>#DIV/0!</v>
      </c>
      <c r="G60" s="1001" t="e">
        <f t="shared" ref="G60:G61" si="4">+D60*E60*F60</f>
        <v>#DIV/0!</v>
      </c>
      <c r="H60" s="1002"/>
      <c r="I60" s="986"/>
      <c r="J60" s="986"/>
      <c r="K60" s="1003"/>
      <c r="L60" s="1003"/>
      <c r="M60" s="986"/>
      <c r="N60" s="986"/>
      <c r="O60" s="986"/>
      <c r="P60" s="833"/>
      <c r="Q60" s="1005"/>
    </row>
    <row r="61" spans="1:17" ht="15.5">
      <c r="A61" s="914" t="s">
        <v>1188</v>
      </c>
      <c r="B61" s="1004"/>
      <c r="C61" s="1004"/>
      <c r="D61" s="808">
        <f>+'6A-Project True-up'!H34+'6A-Project True-up'!I34</f>
        <v>0</v>
      </c>
      <c r="E61" s="808">
        <v>17</v>
      </c>
      <c r="F61" s="1000" t="e">
        <f t="shared" si="0"/>
        <v>#DIV/0!</v>
      </c>
      <c r="G61" s="1001" t="e">
        <f t="shared" si="4"/>
        <v>#DIV/0!</v>
      </c>
      <c r="H61" s="1002"/>
      <c r="I61" s="182"/>
      <c r="K61" s="1003"/>
      <c r="L61" s="1003"/>
      <c r="M61" s="986"/>
      <c r="N61" s="986"/>
      <c r="O61" s="986"/>
      <c r="P61" s="833"/>
      <c r="Q61" s="1005"/>
    </row>
    <row r="62" spans="1:17">
      <c r="A62" s="914"/>
      <c r="B62" s="1004"/>
      <c r="C62" s="1004"/>
      <c r="D62" s="1002"/>
      <c r="E62" s="808"/>
      <c r="F62" s="1000"/>
      <c r="G62" s="1006"/>
      <c r="H62" s="1002"/>
      <c r="K62" s="1003"/>
      <c r="L62" s="1003"/>
      <c r="M62" s="986"/>
      <c r="N62" s="986"/>
      <c r="O62" s="986"/>
      <c r="P62" s="833"/>
      <c r="Q62" s="1005"/>
    </row>
    <row r="63" spans="1:17">
      <c r="A63" s="914"/>
      <c r="B63" s="1004"/>
      <c r="C63" s="1004"/>
      <c r="D63" s="1002"/>
      <c r="E63" s="808"/>
      <c r="F63" s="1000"/>
      <c r="G63" s="1006"/>
      <c r="H63" s="1002"/>
      <c r="K63" s="1003"/>
      <c r="L63" s="1003"/>
      <c r="M63" s="986"/>
      <c r="N63" s="986"/>
      <c r="O63" s="986"/>
      <c r="P63" s="833"/>
      <c r="Q63" s="1005"/>
    </row>
    <row r="64" spans="1:17">
      <c r="A64" s="914"/>
      <c r="B64" s="1004"/>
      <c r="C64" s="1004"/>
      <c r="D64" s="1002"/>
      <c r="E64" s="808"/>
      <c r="F64" s="1000"/>
      <c r="G64" s="1006"/>
      <c r="H64" s="1002"/>
      <c r="K64" s="1003"/>
      <c r="L64" s="1003"/>
      <c r="M64" s="986"/>
      <c r="N64" s="986"/>
      <c r="O64" s="986"/>
      <c r="P64" s="833"/>
      <c r="Q64" s="1005"/>
    </row>
    <row r="65" spans="1:17">
      <c r="A65" s="914"/>
      <c r="B65" s="1004"/>
      <c r="C65" s="1004"/>
      <c r="D65" s="1002"/>
      <c r="E65" s="808"/>
      <c r="F65" s="1000"/>
      <c r="G65" s="1006"/>
      <c r="H65" s="1002"/>
      <c r="K65" s="1003"/>
      <c r="L65" s="1003"/>
      <c r="M65" s="986"/>
      <c r="N65" s="986"/>
      <c r="O65" s="986"/>
      <c r="P65" s="833"/>
      <c r="Q65" s="1005"/>
    </row>
    <row r="66" spans="1:17">
      <c r="A66" s="914"/>
      <c r="B66" s="1007"/>
      <c r="C66" s="1008"/>
      <c r="D66" s="1002"/>
      <c r="E66" s="808"/>
      <c r="F66" s="1000"/>
      <c r="G66" s="1006"/>
      <c r="H66" s="1002"/>
      <c r="K66" s="1003"/>
      <c r="L66" s="1003"/>
      <c r="M66" s="986"/>
      <c r="N66" s="986"/>
      <c r="O66" s="986"/>
      <c r="P66" s="833"/>
      <c r="Q66" s="1005"/>
    </row>
    <row r="67" spans="1:17">
      <c r="A67" s="914"/>
      <c r="B67" s="1007"/>
      <c r="C67" s="877"/>
      <c r="D67" s="1002"/>
      <c r="E67" s="808"/>
      <c r="F67" s="1000"/>
      <c r="G67" s="1006"/>
      <c r="H67" s="1002"/>
      <c r="K67" s="1003"/>
      <c r="L67" s="1003"/>
      <c r="M67" s="986"/>
      <c r="N67" s="986"/>
      <c r="O67" s="986"/>
      <c r="P67" s="833"/>
      <c r="Q67" s="1005"/>
    </row>
    <row r="68" spans="1:17">
      <c r="A68" s="914"/>
      <c r="B68" s="1007"/>
      <c r="C68" s="877"/>
      <c r="D68" s="1002"/>
      <c r="E68" s="808"/>
      <c r="F68" s="1000"/>
      <c r="G68" s="1006"/>
      <c r="H68" s="1002"/>
      <c r="K68" s="1003"/>
      <c r="L68" s="1003"/>
      <c r="M68" s="986"/>
      <c r="N68" s="986"/>
      <c r="O68" s="986"/>
      <c r="P68" s="833"/>
      <c r="Q68" s="1005"/>
    </row>
    <row r="69" spans="1:17">
      <c r="A69" s="914"/>
      <c r="B69" s="1007"/>
      <c r="C69" s="1008"/>
      <c r="D69" s="1002"/>
      <c r="E69" s="808"/>
      <c r="F69" s="1000"/>
      <c r="G69" s="1006"/>
      <c r="H69" s="1002"/>
      <c r="K69" s="1003"/>
      <c r="L69" s="1003"/>
      <c r="M69" s="986"/>
      <c r="N69" s="986"/>
      <c r="O69" s="986"/>
      <c r="P69" s="833"/>
      <c r="Q69" s="1005"/>
    </row>
    <row r="70" spans="1:17">
      <c r="A70" s="914">
        <v>22</v>
      </c>
      <c r="B70" s="1009" t="s">
        <v>44</v>
      </c>
      <c r="C70" s="1010"/>
      <c r="D70" s="1011">
        <f>SUM(D41:D69)</f>
        <v>0</v>
      </c>
      <c r="E70" s="1012"/>
      <c r="F70" s="1012"/>
      <c r="G70" s="1013" t="e">
        <f>SUM(G41:G69)</f>
        <v>#DIV/0!</v>
      </c>
      <c r="H70" s="1002"/>
      <c r="K70" s="1003"/>
      <c r="L70" s="1003"/>
      <c r="M70" s="986"/>
      <c r="N70" s="986"/>
      <c r="O70" s="986"/>
      <c r="P70" s="833"/>
      <c r="Q70" s="1005"/>
    </row>
    <row r="71" spans="1:17">
      <c r="A71" s="914"/>
      <c r="B71" s="987"/>
      <c r="C71" s="987"/>
      <c r="D71" s="988"/>
      <c r="E71" s="1014"/>
      <c r="F71" s="987"/>
      <c r="G71" s="1014"/>
      <c r="H71" s="988"/>
      <c r="K71" s="987"/>
      <c r="L71" s="987"/>
      <c r="M71" s="986"/>
      <c r="N71" s="986"/>
      <c r="O71" s="986"/>
      <c r="P71" s="833"/>
      <c r="Q71" s="986"/>
    </row>
    <row r="72" spans="1:17">
      <c r="A72" s="914"/>
      <c r="B72" s="102"/>
      <c r="C72" s="102"/>
      <c r="D72" s="1002"/>
      <c r="E72" s="1002"/>
      <c r="F72" s="1002"/>
      <c r="G72" s="1002"/>
      <c r="H72" s="1002"/>
      <c r="K72" s="1002"/>
      <c r="L72" s="1002"/>
      <c r="M72" s="986"/>
      <c r="N72" s="986"/>
      <c r="O72" s="986"/>
      <c r="P72" s="986"/>
      <c r="Q72" s="986"/>
    </row>
    <row r="73" spans="1:17">
      <c r="A73" s="914"/>
      <c r="B73" s="102"/>
      <c r="C73" s="102"/>
      <c r="D73" s="954"/>
      <c r="E73" s="954"/>
      <c r="F73" s="954"/>
      <c r="G73" s="954"/>
      <c r="H73" s="954"/>
      <c r="K73" s="954"/>
      <c r="L73" s="954"/>
    </row>
    <row r="74" spans="1:17">
      <c r="A74" s="914"/>
      <c r="B74" s="102"/>
      <c r="C74" s="102"/>
      <c r="D74" s="954"/>
      <c r="E74" s="954"/>
      <c r="F74" s="954"/>
      <c r="G74" s="954"/>
      <c r="H74" s="954"/>
      <c r="K74" s="954"/>
      <c r="L74" s="954"/>
    </row>
    <row r="75" spans="1:17">
      <c r="A75" s="914"/>
      <c r="B75" s="102"/>
      <c r="C75" s="102"/>
      <c r="D75" s="954"/>
      <c r="E75" s="954"/>
      <c r="F75" s="954"/>
      <c r="G75" s="954"/>
      <c r="H75" s="954"/>
      <c r="K75" s="954"/>
      <c r="L75" s="954"/>
    </row>
    <row r="89" ht="24" customHeight="1"/>
  </sheetData>
  <customSheetViews>
    <customSheetView guid="{E6D9E970-926F-4F3B-8D36-41EB74ECFD6A}" fitToPage="1">
      <selection activeCell="D41" sqref="D41"/>
      <pageMargins left="0.7" right="0.7" top="0.75" bottom="0.75" header="0.3" footer="0.3"/>
      <pageSetup scale="51" orientation="portrait" r:id="rId1"/>
    </customSheetView>
  </customSheetViews>
  <mergeCells count="4">
    <mergeCell ref="D33:E33"/>
    <mergeCell ref="D34:E34"/>
    <mergeCell ref="F34:G34"/>
    <mergeCell ref="I34:L34"/>
  </mergeCells>
  <pageMargins left="0.7" right="0.7" top="0.75" bottom="0.75" header="0.3" footer="0.3"/>
  <pageSetup scale="61"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7B49D-653F-46FC-BC8B-D62C8BF7D78E}">
  <sheetPr>
    <pageSetUpPr fitToPage="1"/>
  </sheetPr>
  <dimension ref="A1:BB318"/>
  <sheetViews>
    <sheetView view="pageBreakPreview" topLeftCell="W16" zoomScaleNormal="90" zoomScaleSheetLayoutView="100" workbookViewId="0">
      <selection activeCell="AY21" sqref="AY21"/>
    </sheetView>
  </sheetViews>
  <sheetFormatPr defaultColWidth="9.1796875" defaultRowHeight="12.5"/>
  <cols>
    <col min="1" max="1" width="9.26953125" style="1493" bestFit="1" customWidth="1"/>
    <col min="2" max="2" width="27.54296875" style="1493" customWidth="1"/>
    <col min="3" max="3" width="15.1796875" style="1493" customWidth="1"/>
    <col min="4" max="4" width="13" style="1498" customWidth="1"/>
    <col min="5" max="5" width="13.453125" style="1493" customWidth="1"/>
    <col min="6" max="6" width="12.7265625" style="1493" customWidth="1"/>
    <col min="7" max="7" width="9.81640625" style="1493" bestFit="1" customWidth="1"/>
    <col min="8" max="8" width="9.81640625" style="1499" bestFit="1" customWidth="1"/>
    <col min="9" max="9" width="11.1796875" style="1493" bestFit="1" customWidth="1"/>
    <col min="10" max="10" width="12.7265625" style="1493" customWidth="1"/>
    <col min="11" max="11" width="10" style="1493" bestFit="1" customWidth="1"/>
    <col min="12" max="12" width="11.453125" style="1499" customWidth="1"/>
    <col min="13" max="14" width="12.26953125" style="1493" customWidth="1"/>
    <col min="15" max="15" width="12.81640625" style="1493" customWidth="1"/>
    <col min="16" max="16" width="12.453125" style="1493" customWidth="1"/>
    <col min="17" max="18" width="12.26953125" style="1493" customWidth="1"/>
    <col min="19" max="19" width="12.81640625" style="1493" customWidth="1"/>
    <col min="20" max="20" width="12.453125" style="1493" customWidth="1"/>
    <col min="21" max="21" width="12" style="1493" customWidth="1"/>
    <col min="22" max="22" width="12.54296875" style="1493" customWidth="1"/>
    <col min="23" max="23" width="11.26953125" style="1493" customWidth="1"/>
    <col min="24" max="24" width="11.7265625" style="1493" customWidth="1"/>
    <col min="25" max="25" width="12" style="1493" customWidth="1"/>
    <col min="26" max="26" width="12.54296875" style="1493" customWidth="1"/>
    <col min="27" max="27" width="11.26953125" style="1493" customWidth="1"/>
    <col min="28" max="28" width="10.26953125" style="1493" customWidth="1"/>
    <col min="29" max="29" width="12" style="1493" customWidth="1"/>
    <col min="30" max="30" width="12.54296875" style="1493" customWidth="1"/>
    <col min="31" max="31" width="11.26953125" style="1493" customWidth="1"/>
    <col min="32" max="32" width="10.26953125" style="1493" customWidth="1"/>
    <col min="33" max="33" width="12" style="1493" customWidth="1"/>
    <col min="34" max="34" width="12.54296875" style="1493" customWidth="1"/>
    <col min="35" max="35" width="11.26953125" style="1493" customWidth="1"/>
    <col min="36" max="36" width="12.81640625" style="1493" customWidth="1"/>
    <col min="37" max="37" width="12" style="1493" customWidth="1"/>
    <col min="38" max="38" width="12.54296875" style="1493" customWidth="1"/>
    <col min="39" max="39" width="11.26953125" style="1493" customWidth="1"/>
    <col min="40" max="40" width="11.7265625" style="1493" customWidth="1"/>
    <col min="41" max="43" width="10.26953125" style="1493" customWidth="1"/>
    <col min="44" max="44" width="12" style="1493" customWidth="1"/>
    <col min="45" max="48" width="10.26953125" style="1493" customWidth="1"/>
    <col min="49" max="49" width="13.7265625" style="1493" bestFit="1" customWidth="1"/>
    <col min="50" max="50" width="21.81640625" style="1493" customWidth="1"/>
    <col min="51" max="51" width="18.453125" style="1493" customWidth="1"/>
    <col min="52" max="52" width="12.7265625" style="1493" customWidth="1"/>
    <col min="53" max="53" width="13.26953125" style="1493" bestFit="1" customWidth="1"/>
    <col min="54" max="54" width="10.54296875" style="1493" bestFit="1" customWidth="1"/>
    <col min="55" max="16384" width="9.1796875" style="1493"/>
  </cols>
  <sheetData>
    <row r="1" spans="1:51" ht="18">
      <c r="C1" s="1494" t="s">
        <v>1399</v>
      </c>
      <c r="D1" s="1495"/>
      <c r="E1" s="1495"/>
      <c r="F1" s="1495"/>
      <c r="G1" s="1495"/>
      <c r="H1" s="1495"/>
      <c r="I1" s="1495"/>
      <c r="J1" s="1495"/>
      <c r="K1" s="1495"/>
      <c r="L1" s="1495"/>
      <c r="M1" s="1495"/>
      <c r="N1" s="1495"/>
      <c r="O1" s="1495"/>
      <c r="P1" s="1495"/>
    </row>
    <row r="3" spans="1:51" ht="15.5">
      <c r="C3" s="1496" t="s">
        <v>5</v>
      </c>
      <c r="D3" s="1496"/>
      <c r="E3" s="1496"/>
      <c r="F3" s="1496"/>
      <c r="G3" s="1496"/>
      <c r="H3" s="1496"/>
      <c r="I3" s="1496"/>
      <c r="J3" s="1496"/>
      <c r="K3" s="1496"/>
      <c r="L3" s="1496"/>
      <c r="M3" s="1496"/>
      <c r="N3" s="1496"/>
      <c r="O3" s="1496"/>
      <c r="P3" s="1496"/>
      <c r="Q3" s="1496"/>
      <c r="R3" s="1496"/>
      <c r="S3" s="1496"/>
      <c r="T3" s="1496"/>
      <c r="U3" s="1496"/>
      <c r="V3" s="1496"/>
      <c r="W3" s="1496"/>
      <c r="X3" s="1496"/>
      <c r="Y3" s="1496"/>
      <c r="Z3" s="1496"/>
      <c r="AA3" s="1496"/>
      <c r="AB3" s="1496"/>
      <c r="AC3" s="1496"/>
      <c r="AD3" s="1496"/>
      <c r="AE3" s="1496"/>
      <c r="AF3" s="1496"/>
      <c r="AG3" s="1496"/>
      <c r="AH3" s="1496"/>
      <c r="AI3" s="1496"/>
      <c r="AJ3" s="1496"/>
      <c r="AK3" s="1496"/>
      <c r="AL3" s="1496"/>
      <c r="AM3" s="1496"/>
      <c r="AN3" s="1496"/>
      <c r="AO3" s="1496"/>
      <c r="AP3" s="1496"/>
      <c r="AQ3" s="1496"/>
      <c r="AR3" s="1496"/>
      <c r="AS3" s="1496"/>
      <c r="AT3" s="1496"/>
      <c r="AU3" s="1496"/>
      <c r="AV3" s="1496"/>
      <c r="AW3" s="1496"/>
      <c r="AX3" s="1496"/>
      <c r="AY3" s="1496"/>
    </row>
    <row r="4" spans="1:51" ht="13">
      <c r="O4" s="1640"/>
    </row>
    <row r="5" spans="1:51" ht="13">
      <c r="C5" s="1497"/>
    </row>
    <row r="8" spans="1:51">
      <c r="A8" s="1493">
        <v>1</v>
      </c>
      <c r="C8" s="1493" t="s">
        <v>6</v>
      </c>
    </row>
    <row r="10" spans="1:51" ht="13">
      <c r="A10" s="1493">
        <v>2</v>
      </c>
      <c r="C10" s="1500" t="s">
        <v>7</v>
      </c>
    </row>
    <row r="11" spans="1:51" ht="13">
      <c r="A11" s="1493">
        <v>3</v>
      </c>
      <c r="C11" s="1500"/>
      <c r="D11" s="1498" t="s">
        <v>8</v>
      </c>
    </row>
    <row r="12" spans="1:51">
      <c r="A12" s="1493">
        <v>4</v>
      </c>
      <c r="C12" s="1498" t="s">
        <v>9</v>
      </c>
      <c r="D12" s="1444">
        <f>+'ATT H-1A'!A311</f>
        <v>160</v>
      </c>
      <c r="E12" s="1018" t="str">
        <f>+'ATT H-1A'!C311</f>
        <v>Net Plant Carrying Charge without Depreciation</v>
      </c>
      <c r="H12" s="1502"/>
      <c r="K12" s="1654">
        <f>+'ATT H-1A'!H311</f>
        <v>8.8312987604627247E-2</v>
      </c>
    </row>
    <row r="13" spans="1:51">
      <c r="A13" s="1493">
        <v>5</v>
      </c>
      <c r="C13" s="1498" t="s">
        <v>10</v>
      </c>
      <c r="D13" s="1444">
        <f>+'ATT H-1A'!A321</f>
        <v>167</v>
      </c>
      <c r="E13" s="1018" t="str">
        <f>+'ATT H-1A'!C321</f>
        <v>Net Plant Carrying Charge per 100 Basis Point in ROE without Depreciation</v>
      </c>
      <c r="H13" s="1502"/>
      <c r="K13" s="1654">
        <f>+'ATT H-1A'!H321</f>
        <v>9.3901915600502706E-2</v>
      </c>
    </row>
    <row r="14" spans="1:51">
      <c r="A14" s="1493">
        <v>6</v>
      </c>
      <c r="C14" s="1498" t="s">
        <v>11</v>
      </c>
      <c r="E14" s="1493" t="s">
        <v>12</v>
      </c>
      <c r="H14" s="1502"/>
      <c r="K14" s="1654">
        <f>+K13-K12</f>
        <v>5.588927995875459E-3</v>
      </c>
    </row>
    <row r="15" spans="1:51">
      <c r="H15" s="1502"/>
      <c r="K15" s="1019"/>
    </row>
    <row r="16" spans="1:51" ht="13">
      <c r="A16" s="1493">
        <v>7</v>
      </c>
      <c r="C16" s="1500" t="s">
        <v>13</v>
      </c>
      <c r="H16" s="1502"/>
      <c r="K16" s="1019"/>
    </row>
    <row r="17" spans="1:51" ht="13">
      <c r="C17" s="1500"/>
      <c r="H17" s="1502"/>
      <c r="K17" s="1019"/>
    </row>
    <row r="18" spans="1:51">
      <c r="A18" s="1493">
        <v>8</v>
      </c>
      <c r="C18" s="575" t="s">
        <v>14</v>
      </c>
      <c r="D18" s="1444">
        <f>+'ATT H-1A'!A312</f>
        <v>161</v>
      </c>
      <c r="E18" s="1018" t="str">
        <f>+'ATT H-1A'!C312</f>
        <v>Net Plant Carrying Charge without Depreciation, Return, nor Income Taxes</v>
      </c>
      <c r="H18" s="1502"/>
      <c r="K18" s="1654">
        <f>+'ATT H-1A'!H312</f>
        <v>2.5736179639783214E-2</v>
      </c>
    </row>
    <row r="19" spans="1:51">
      <c r="C19" s="1498"/>
      <c r="E19" s="1501"/>
      <c r="H19" s="1502"/>
      <c r="N19" s="1503"/>
      <c r="R19" s="1503"/>
    </row>
    <row r="20" spans="1:51" ht="15.5">
      <c r="C20" s="1504"/>
    </row>
    <row r="21" spans="1:51" ht="13">
      <c r="A21" s="1493">
        <v>9</v>
      </c>
      <c r="C21" s="1497" t="s">
        <v>15</v>
      </c>
    </row>
    <row r="22" spans="1:51" ht="13">
      <c r="A22" s="1493">
        <v>10</v>
      </c>
      <c r="C22" s="1497" t="s">
        <v>16</v>
      </c>
    </row>
    <row r="23" spans="1:51" ht="25.5" customHeight="1" thickBot="1">
      <c r="A23" s="1493">
        <v>11</v>
      </c>
      <c r="C23" s="1803" t="s">
        <v>17</v>
      </c>
      <c r="D23" s="1804"/>
      <c r="E23" s="1804"/>
      <c r="F23" s="1804"/>
      <c r="G23" s="1804"/>
      <c r="H23" s="1804"/>
      <c r="I23" s="1804"/>
      <c r="J23" s="1804"/>
      <c r="K23" s="1804"/>
      <c r="L23" s="1804"/>
      <c r="M23" s="1804"/>
      <c r="N23" s="1804"/>
      <c r="O23" s="1804"/>
      <c r="P23" s="1804"/>
      <c r="Q23" s="1804"/>
      <c r="R23" s="1804"/>
      <c r="S23" s="1804"/>
      <c r="T23" s="1804"/>
      <c r="U23" s="1804"/>
      <c r="V23" s="1804"/>
      <c r="W23" s="1804"/>
      <c r="X23" s="1804"/>
      <c r="Y23" s="1804"/>
      <c r="Z23" s="1804"/>
      <c r="AA23" s="1804"/>
      <c r="AB23" s="1804"/>
      <c r="AC23" s="1804"/>
      <c r="AD23" s="1804"/>
      <c r="AE23" s="1804"/>
      <c r="AF23" s="1804"/>
      <c r="AG23" s="1804"/>
      <c r="AH23" s="1804"/>
      <c r="AI23" s="1804"/>
      <c r="AJ23" s="1804"/>
      <c r="AK23" s="1804"/>
      <c r="AL23" s="1804"/>
      <c r="AM23" s="1804"/>
      <c r="AN23" s="1804"/>
      <c r="AO23" s="1804"/>
      <c r="AP23" s="1804"/>
      <c r="AQ23" s="1804"/>
      <c r="AR23" s="1804"/>
      <c r="AS23" s="1804"/>
      <c r="AT23" s="1804"/>
      <c r="AU23" s="1804"/>
      <c r="AV23" s="1804"/>
      <c r="AW23" s="1804"/>
      <c r="AX23" s="1505"/>
      <c r="AY23" s="1505"/>
    </row>
    <row r="24" spans="1:51" ht="13">
      <c r="C24" s="1506" t="s">
        <v>18</v>
      </c>
      <c r="D24" s="1507"/>
      <c r="E24" s="1805" t="s">
        <v>1759</v>
      </c>
      <c r="F24" s="1806"/>
      <c r="G24" s="1806"/>
      <c r="H24" s="1807"/>
      <c r="I24" s="1805" t="s">
        <v>1760</v>
      </c>
      <c r="J24" s="1806"/>
      <c r="K24" s="1806"/>
      <c r="L24" s="1807"/>
      <c r="M24" s="1805" t="s">
        <v>1761</v>
      </c>
      <c r="N24" s="1806"/>
      <c r="O24" s="1806"/>
      <c r="P24" s="1807"/>
      <c r="Q24" s="1805" t="s">
        <v>1762</v>
      </c>
      <c r="R24" s="1806"/>
      <c r="S24" s="1806"/>
      <c r="T24" s="1807"/>
      <c r="U24" s="1508" t="s">
        <v>1763</v>
      </c>
      <c r="V24" s="1509"/>
      <c r="W24" s="1509"/>
      <c r="X24" s="1510"/>
      <c r="Y24" s="1511" t="s">
        <v>1764</v>
      </c>
      <c r="Z24" s="1512"/>
      <c r="AA24" s="1512"/>
      <c r="AB24" s="1513"/>
      <c r="AC24" s="1511" t="s">
        <v>1765</v>
      </c>
      <c r="AD24" s="1512"/>
      <c r="AE24" s="1512"/>
      <c r="AF24" s="1513"/>
      <c r="AG24" s="1511" t="s">
        <v>1766</v>
      </c>
      <c r="AH24" s="1512"/>
      <c r="AI24" s="1512"/>
      <c r="AJ24" s="1513"/>
      <c r="AK24" s="1805" t="s">
        <v>1767</v>
      </c>
      <c r="AL24" s="1808"/>
      <c r="AM24" s="1808"/>
      <c r="AN24" s="1809"/>
      <c r="AO24" s="1810" t="s">
        <v>1768</v>
      </c>
      <c r="AP24" s="1811"/>
      <c r="AQ24" s="1811"/>
      <c r="AR24" s="1812"/>
      <c r="AS24" s="1810" t="s">
        <v>1769</v>
      </c>
      <c r="AT24" s="1811"/>
      <c r="AU24" s="1811"/>
      <c r="AV24" s="1812"/>
      <c r="AW24" s="1512"/>
      <c r="AX24" s="1506"/>
      <c r="AY24" s="1514"/>
    </row>
    <row r="25" spans="1:51" ht="37.5">
      <c r="A25" s="1493">
        <v>12</v>
      </c>
      <c r="B25" s="1515" t="s">
        <v>19</v>
      </c>
      <c r="C25" s="1516" t="s">
        <v>20</v>
      </c>
      <c r="D25" s="1517" t="s">
        <v>21</v>
      </c>
      <c r="E25" s="1518" t="s">
        <v>22</v>
      </c>
      <c r="F25" s="1498"/>
      <c r="G25" s="1498"/>
      <c r="H25" s="1519"/>
      <c r="I25" s="1518" t="s">
        <v>22</v>
      </c>
      <c r="J25" s="1498"/>
      <c r="K25" s="1498"/>
      <c r="L25" s="1519"/>
      <c r="M25" s="1518" t="s">
        <v>22</v>
      </c>
      <c r="N25" s="1498"/>
      <c r="O25" s="1498"/>
      <c r="P25" s="1519"/>
      <c r="Q25" s="1518" t="s">
        <v>22</v>
      </c>
      <c r="R25" s="1498"/>
      <c r="S25" s="1498"/>
      <c r="T25" s="1519"/>
      <c r="U25" s="1520" t="s">
        <v>22</v>
      </c>
      <c r="V25" s="1521"/>
      <c r="W25" s="1521"/>
      <c r="X25" s="1522"/>
      <c r="Y25" s="1520" t="s">
        <v>23</v>
      </c>
      <c r="Z25" s="1521"/>
      <c r="AA25" s="1521"/>
      <c r="AB25" s="1522"/>
      <c r="AC25" s="1520" t="s">
        <v>22</v>
      </c>
      <c r="AD25" s="1521"/>
      <c r="AE25" s="1521"/>
      <c r="AF25" s="1522"/>
      <c r="AG25" s="1520" t="s">
        <v>22</v>
      </c>
      <c r="AH25" s="1521"/>
      <c r="AI25" s="1521"/>
      <c r="AJ25" s="1522"/>
      <c r="AK25" s="1520" t="s">
        <v>22</v>
      </c>
      <c r="AL25" s="1521"/>
      <c r="AM25" s="1521"/>
      <c r="AN25" s="1522"/>
      <c r="AO25" s="1523" t="s">
        <v>22</v>
      </c>
      <c r="AP25" s="1524"/>
      <c r="AQ25" s="1524"/>
      <c r="AR25" s="1525"/>
      <c r="AS25" s="1523" t="s">
        <v>22</v>
      </c>
      <c r="AT25" s="1524"/>
      <c r="AU25" s="1524"/>
      <c r="AV25" s="1525"/>
      <c r="AW25" s="1521"/>
      <c r="AX25" s="1516"/>
      <c r="AY25" s="1526"/>
    </row>
    <row r="26" spans="1:51" ht="13">
      <c r="A26" s="1493">
        <v>13</v>
      </c>
      <c r="B26" s="1493" t="s">
        <v>24</v>
      </c>
      <c r="C26" s="1516" t="s">
        <v>25</v>
      </c>
      <c r="D26" s="1517"/>
      <c r="E26" s="1518">
        <v>35</v>
      </c>
      <c r="F26" s="1527"/>
      <c r="G26" s="1527"/>
      <c r="H26" s="1528"/>
      <c r="I26" s="1518">
        <v>35</v>
      </c>
      <c r="J26" s="1527"/>
      <c r="K26" s="1527"/>
      <c r="L26" s="1528"/>
      <c r="M26" s="1518">
        <v>35</v>
      </c>
      <c r="N26" s="1527"/>
      <c r="O26" s="1527"/>
      <c r="P26" s="1517"/>
      <c r="Q26" s="1518">
        <v>35</v>
      </c>
      <c r="R26" s="1527"/>
      <c r="S26" s="1527"/>
      <c r="T26" s="1517"/>
      <c r="U26" s="1518">
        <v>35</v>
      </c>
      <c r="V26" s="1527"/>
      <c r="W26" s="1527"/>
      <c r="X26" s="1517"/>
      <c r="Y26" s="1518">
        <v>35</v>
      </c>
      <c r="Z26" s="1527"/>
      <c r="AA26" s="1527"/>
      <c r="AB26" s="1517"/>
      <c r="AC26" s="1518">
        <v>35</v>
      </c>
      <c r="AD26" s="1527"/>
      <c r="AE26" s="1527"/>
      <c r="AF26" s="1517"/>
      <c r="AG26" s="1518">
        <v>35</v>
      </c>
      <c r="AH26" s="1527"/>
      <c r="AI26" s="1527"/>
      <c r="AJ26" s="1517"/>
      <c r="AK26" s="1518">
        <v>35</v>
      </c>
      <c r="AL26" s="1527"/>
      <c r="AM26" s="1527"/>
      <c r="AN26" s="1517"/>
      <c r="AO26" s="1529">
        <v>35</v>
      </c>
      <c r="AP26" s="1530"/>
      <c r="AQ26" s="1530"/>
      <c r="AR26" s="1531"/>
      <c r="AS26" s="1529">
        <v>35</v>
      </c>
      <c r="AT26" s="1530"/>
      <c r="AU26" s="1530"/>
      <c r="AV26" s="1531"/>
      <c r="AW26" s="1527"/>
      <c r="AX26" s="1516"/>
      <c r="AY26" s="1526"/>
    </row>
    <row r="27" spans="1:51" ht="50">
      <c r="A27" s="1493">
        <v>14</v>
      </c>
      <c r="B27" s="1515" t="s">
        <v>26</v>
      </c>
      <c r="C27" s="1516" t="s">
        <v>27</v>
      </c>
      <c r="D27" s="1517" t="s">
        <v>21</v>
      </c>
      <c r="E27" s="1518" t="s">
        <v>23</v>
      </c>
      <c r="F27" s="1527"/>
      <c r="G27" s="1527"/>
      <c r="H27" s="1528"/>
      <c r="I27" s="1518" t="s">
        <v>23</v>
      </c>
      <c r="J27" s="1527"/>
      <c r="K27" s="1527"/>
      <c r="L27" s="1528"/>
      <c r="M27" s="1518" t="s">
        <v>23</v>
      </c>
      <c r="N27" s="1527"/>
      <c r="O27" s="1527"/>
      <c r="P27" s="1517"/>
      <c r="Q27" s="1518" t="s">
        <v>23</v>
      </c>
      <c r="R27" s="1527"/>
      <c r="S27" s="1527"/>
      <c r="T27" s="1517"/>
      <c r="U27" s="1518" t="s">
        <v>23</v>
      </c>
      <c r="V27" s="1527"/>
      <c r="W27" s="1527"/>
      <c r="X27" s="1517"/>
      <c r="Y27" s="1518" t="s">
        <v>23</v>
      </c>
      <c r="Z27" s="1527"/>
      <c r="AA27" s="1527"/>
      <c r="AB27" s="1517"/>
      <c r="AC27" s="1518" t="s">
        <v>23</v>
      </c>
      <c r="AD27" s="1527"/>
      <c r="AE27" s="1527"/>
      <c r="AF27" s="1517"/>
      <c r="AG27" s="1518" t="s">
        <v>23</v>
      </c>
      <c r="AH27" s="1527"/>
      <c r="AI27" s="1527"/>
      <c r="AJ27" s="1517"/>
      <c r="AK27" s="1518" t="s">
        <v>23</v>
      </c>
      <c r="AL27" s="1527"/>
      <c r="AM27" s="1527"/>
      <c r="AN27" s="1517"/>
      <c r="AO27" s="1529" t="s">
        <v>23</v>
      </c>
      <c r="AP27" s="1530"/>
      <c r="AQ27" s="1530"/>
      <c r="AR27" s="1531"/>
      <c r="AS27" s="1529" t="s">
        <v>23</v>
      </c>
      <c r="AT27" s="1530"/>
      <c r="AU27" s="1530"/>
      <c r="AV27" s="1531"/>
      <c r="AW27" s="1527"/>
      <c r="AX27" s="1516"/>
      <c r="AY27" s="1526"/>
    </row>
    <row r="28" spans="1:51" ht="13">
      <c r="A28" s="1493">
        <v>15</v>
      </c>
      <c r="B28" s="1515" t="s">
        <v>28</v>
      </c>
      <c r="C28" s="1516" t="s">
        <v>29</v>
      </c>
      <c r="D28" s="1517"/>
      <c r="E28" s="1518">
        <v>150</v>
      </c>
      <c r="F28" s="1527"/>
      <c r="G28" s="1527"/>
      <c r="H28" s="1528"/>
      <c r="I28" s="1518">
        <v>0</v>
      </c>
      <c r="J28" s="1527"/>
      <c r="K28" s="1527"/>
      <c r="L28" s="1528"/>
      <c r="M28" s="1518">
        <v>0</v>
      </c>
      <c r="N28" s="1527"/>
      <c r="O28" s="1527"/>
      <c r="P28" s="1517"/>
      <c r="Q28" s="1518">
        <v>150</v>
      </c>
      <c r="R28" s="1527"/>
      <c r="S28" s="1527"/>
      <c r="T28" s="1517"/>
      <c r="U28" s="1518">
        <v>150</v>
      </c>
      <c r="V28" s="1527"/>
      <c r="W28" s="1527"/>
      <c r="X28" s="1517"/>
      <c r="Y28" s="1518">
        <v>150</v>
      </c>
      <c r="Z28" s="1527"/>
      <c r="AA28" s="1527"/>
      <c r="AB28" s="1517"/>
      <c r="AC28" s="1518">
        <v>0</v>
      </c>
      <c r="AD28" s="1527"/>
      <c r="AE28" s="1527"/>
      <c r="AF28" s="1517"/>
      <c r="AG28" s="1518">
        <v>0</v>
      </c>
      <c r="AH28" s="1527"/>
      <c r="AI28" s="1527"/>
      <c r="AJ28" s="1517"/>
      <c r="AK28" s="1518">
        <v>0</v>
      </c>
      <c r="AL28" s="1527"/>
      <c r="AM28" s="1527"/>
      <c r="AN28" s="1517"/>
      <c r="AO28" s="1529">
        <v>0</v>
      </c>
      <c r="AP28" s="1530"/>
      <c r="AQ28" s="1530"/>
      <c r="AR28" s="1531"/>
      <c r="AS28" s="1529">
        <v>0</v>
      </c>
      <c r="AT28" s="1530"/>
      <c r="AU28" s="1530"/>
      <c r="AV28" s="1531"/>
      <c r="AW28" s="1527"/>
      <c r="AX28" s="1516"/>
      <c r="AY28" s="1526"/>
    </row>
    <row r="29" spans="1:51" ht="37.5">
      <c r="A29" s="1493">
        <v>16</v>
      </c>
      <c r="B29" s="1515" t="s">
        <v>30</v>
      </c>
      <c r="C29" s="1516" t="s">
        <v>31</v>
      </c>
      <c r="D29" s="1517"/>
      <c r="E29" s="1655">
        <f>K12</f>
        <v>8.8312987604627247E-2</v>
      </c>
      <c r="F29" s="1532"/>
      <c r="G29" s="1657">
        <f>+E30-E29</f>
        <v>8.3833919938131884E-3</v>
      </c>
      <c r="H29" s="1533"/>
      <c r="I29" s="1655">
        <f>$K$12</f>
        <v>8.8312987604627247E-2</v>
      </c>
      <c r="J29" s="1532"/>
      <c r="K29" s="1532"/>
      <c r="L29" s="1533"/>
      <c r="M29" s="1655">
        <f>$K$12</f>
        <v>8.8312987604627247E-2</v>
      </c>
      <c r="N29" s="1527"/>
      <c r="O29" s="1527"/>
      <c r="P29" s="1517"/>
      <c r="Q29" s="1655">
        <f>$K$12</f>
        <v>8.8312987604627247E-2</v>
      </c>
      <c r="R29" s="1527"/>
      <c r="S29" s="1527"/>
      <c r="T29" s="1517"/>
      <c r="U29" s="1655">
        <f>$K$12</f>
        <v>8.8312987604627247E-2</v>
      </c>
      <c r="V29" s="1532"/>
      <c r="W29" s="1532"/>
      <c r="X29" s="1526"/>
      <c r="Y29" s="1655">
        <f>$K$12</f>
        <v>8.8312987604627247E-2</v>
      </c>
      <c r="Z29" s="1532"/>
      <c r="AA29" s="1532"/>
      <c r="AB29" s="1526"/>
      <c r="AC29" s="1655">
        <f>$K$12</f>
        <v>8.8312987604627247E-2</v>
      </c>
      <c r="AD29" s="1532"/>
      <c r="AE29" s="1532"/>
      <c r="AF29" s="1526"/>
      <c r="AG29" s="1655">
        <f>$K$12</f>
        <v>8.8312987604627247E-2</v>
      </c>
      <c r="AH29" s="1532"/>
      <c r="AI29" s="1532"/>
      <c r="AJ29" s="1526"/>
      <c r="AK29" s="1655">
        <f>$K$12</f>
        <v>8.8312987604627247E-2</v>
      </c>
      <c r="AL29" s="1532"/>
      <c r="AM29" s="1532"/>
      <c r="AN29" s="1526"/>
      <c r="AO29" s="1658">
        <f>$K$12</f>
        <v>8.8312987604627247E-2</v>
      </c>
      <c r="AP29" s="1534"/>
      <c r="AQ29" s="1534"/>
      <c r="AR29" s="1535"/>
      <c r="AS29" s="1658">
        <f>$K$12</f>
        <v>8.8312987604627247E-2</v>
      </c>
      <c r="AT29" s="1534"/>
      <c r="AU29" s="1534"/>
      <c r="AV29" s="1535"/>
      <c r="AW29" s="1532"/>
      <c r="AX29" s="1516"/>
      <c r="AY29" s="1526"/>
    </row>
    <row r="30" spans="1:51" ht="25">
      <c r="A30" s="1493">
        <v>17</v>
      </c>
      <c r="B30" s="1515" t="s">
        <v>32</v>
      </c>
      <c r="C30" s="1516" t="s">
        <v>33</v>
      </c>
      <c r="D30" s="1536"/>
      <c r="E30" s="1656">
        <f>+$K14*E28/100+E29</f>
        <v>9.6696379598440435E-2</v>
      </c>
      <c r="F30" s="1537"/>
      <c r="G30" s="1537"/>
      <c r="H30" s="1538"/>
      <c r="I30" s="1656">
        <f>+$K14*I28/100+I29</f>
        <v>8.8312987604627247E-2</v>
      </c>
      <c r="J30" s="1537"/>
      <c r="K30" s="1537"/>
      <c r="L30" s="1538"/>
      <c r="M30" s="1656">
        <f>+$K14*M28/100+M29</f>
        <v>8.8312987604627247E-2</v>
      </c>
      <c r="N30" s="1532"/>
      <c r="O30" s="1532"/>
      <c r="P30" s="1526"/>
      <c r="Q30" s="1656">
        <f>+$K14*Q28/100+Q29</f>
        <v>9.6696379598440435E-2</v>
      </c>
      <c r="R30" s="1532"/>
      <c r="S30" s="1532"/>
      <c r="T30" s="1526"/>
      <c r="U30" s="1656">
        <f>+$K14*U28/100+U29</f>
        <v>9.6696379598440435E-2</v>
      </c>
      <c r="V30" s="1532"/>
      <c r="W30" s="1532"/>
      <c r="X30" s="1526"/>
      <c r="Y30" s="1656">
        <f>+$K14*Y28/100+Y29</f>
        <v>9.6696379598440435E-2</v>
      </c>
      <c r="Z30" s="1532"/>
      <c r="AA30" s="1532"/>
      <c r="AB30" s="1526"/>
      <c r="AC30" s="1656">
        <f>+$K14*AC28/100+AC29</f>
        <v>8.8312987604627247E-2</v>
      </c>
      <c r="AD30" s="1532"/>
      <c r="AE30" s="1532"/>
      <c r="AF30" s="1526"/>
      <c r="AG30" s="1656">
        <f>+$K14*AG28/100+AG29</f>
        <v>8.8312987604627247E-2</v>
      </c>
      <c r="AH30" s="1532"/>
      <c r="AI30" s="1532"/>
      <c r="AJ30" s="1526"/>
      <c r="AK30" s="1656">
        <f>+$K14*AK28/100+AK29</f>
        <v>8.8312987604627247E-2</v>
      </c>
      <c r="AL30" s="1532"/>
      <c r="AM30" s="1532"/>
      <c r="AN30" s="1526"/>
      <c r="AO30" s="1656">
        <f>+$K14*AO28/100+AO29</f>
        <v>8.8312987604627247E-2</v>
      </c>
      <c r="AP30" s="1534"/>
      <c r="AQ30" s="1534"/>
      <c r="AR30" s="1535"/>
      <c r="AS30" s="1656">
        <f>+$K14*AS28/100+AS29</f>
        <v>8.8312987604627247E-2</v>
      </c>
      <c r="AT30" s="1534"/>
      <c r="AU30" s="1534"/>
      <c r="AV30" s="1535"/>
      <c r="AW30" s="1532"/>
      <c r="AX30" s="1516"/>
      <c r="AY30" s="1526"/>
    </row>
    <row r="31" spans="1:51" ht="25.5">
      <c r="A31" s="1493">
        <v>18</v>
      </c>
      <c r="B31" s="1539" t="s">
        <v>34</v>
      </c>
      <c r="C31" s="1516" t="s">
        <v>35</v>
      </c>
      <c r="D31" s="1517"/>
      <c r="E31" s="1542">
        <v>4854660</v>
      </c>
      <c r="F31" s="1540" t="s">
        <v>1770</v>
      </c>
      <c r="G31" s="1540"/>
      <c r="H31" s="1541"/>
      <c r="I31" s="1542">
        <v>7878071</v>
      </c>
      <c r="J31" s="1543"/>
      <c r="K31" s="1543"/>
      <c r="L31" s="1533"/>
      <c r="M31" s="1542">
        <v>13722120</v>
      </c>
      <c r="N31" s="1543"/>
      <c r="O31" s="1543"/>
      <c r="P31" s="1533"/>
      <c r="Q31" s="1542">
        <v>26046638</v>
      </c>
      <c r="R31" s="1543"/>
      <c r="S31" s="1543"/>
      <c r="T31" s="1533"/>
      <c r="U31" s="1542">
        <v>18572212</v>
      </c>
      <c r="V31" s="1543"/>
      <c r="W31" s="1543"/>
      <c r="X31" s="1533"/>
      <c r="Y31" s="1542">
        <v>6759777</v>
      </c>
      <c r="Z31" s="1543"/>
      <c r="AA31" s="1543"/>
      <c r="AB31" s="1533"/>
      <c r="AC31" s="1542">
        <v>4045398</v>
      </c>
      <c r="AD31" s="1543"/>
      <c r="AE31" s="1543"/>
      <c r="AF31" s="1533"/>
      <c r="AG31" s="1542">
        <v>13176210</v>
      </c>
      <c r="AH31" s="1543"/>
      <c r="AI31" s="1543"/>
      <c r="AJ31" s="1533"/>
      <c r="AK31" s="1542">
        <v>14841978</v>
      </c>
      <c r="AL31" s="1543"/>
      <c r="AM31" s="1543"/>
      <c r="AN31" s="1533"/>
      <c r="AO31" s="1542">
        <v>13000000</v>
      </c>
      <c r="AP31" s="1543"/>
      <c r="AQ31" s="1543"/>
      <c r="AR31" s="1533"/>
      <c r="AS31" s="1542">
        <f>0.07*1000000</f>
        <v>70000</v>
      </c>
      <c r="AT31" s="1543"/>
      <c r="AU31" s="1543"/>
      <c r="AV31" s="1533"/>
      <c r="AW31" s="1543"/>
      <c r="AX31" s="1516"/>
      <c r="AY31" s="1526"/>
    </row>
    <row r="32" spans="1:51" ht="13">
      <c r="A32" s="1493">
        <v>19</v>
      </c>
      <c r="B32" s="1544" t="s">
        <v>36</v>
      </c>
      <c r="C32" s="1516" t="s">
        <v>1411</v>
      </c>
      <c r="D32" s="1517"/>
      <c r="E32" s="1545">
        <f>IF(E31=0,0,E31/E26)</f>
        <v>138704.57142857142</v>
      </c>
      <c r="F32" s="1543"/>
      <c r="G32" s="1543"/>
      <c r="H32" s="1533"/>
      <c r="I32" s="1545">
        <f>IF(I31=0,0,I31/I26)</f>
        <v>225087.74285714285</v>
      </c>
      <c r="J32" s="1543"/>
      <c r="K32" s="1543"/>
      <c r="L32" s="1533"/>
      <c r="M32" s="1545">
        <f>IF(M26=0,0,M31/M26)</f>
        <v>392060.57142857142</v>
      </c>
      <c r="N32" s="1543"/>
      <c r="O32" s="1543"/>
      <c r="P32" s="1533"/>
      <c r="Q32" s="1545">
        <f>IF(Q31=0,0,Q31/Q26)</f>
        <v>744189.65714285709</v>
      </c>
      <c r="R32" s="1543"/>
      <c r="S32" s="1543"/>
      <c r="T32" s="1533"/>
      <c r="U32" s="1545">
        <f>IF(U31=0,0,U31/U26)</f>
        <v>530634.62857142859</v>
      </c>
      <c r="V32" s="1543"/>
      <c r="W32" s="1543"/>
      <c r="X32" s="1533"/>
      <c r="Y32" s="1545">
        <f>IF(Y31=0,0,Y31/Y26)</f>
        <v>193136.48571428572</v>
      </c>
      <c r="Z32" s="1543"/>
      <c r="AA32" s="1543"/>
      <c r="AB32" s="1533"/>
      <c r="AC32" s="1545">
        <f>IF(AC31=0,0,AC31/AC26)</f>
        <v>115582.8</v>
      </c>
      <c r="AD32" s="1543"/>
      <c r="AE32" s="1543"/>
      <c r="AF32" s="1533"/>
      <c r="AG32" s="1545">
        <f>IF(AG31=0,0,AG31/AG26)</f>
        <v>376463.14285714284</v>
      </c>
      <c r="AH32" s="1543"/>
      <c r="AI32" s="1543"/>
      <c r="AJ32" s="1533"/>
      <c r="AK32" s="1545">
        <f>IF(AK31=0,0,AK31/AK26)</f>
        <v>424056.51428571431</v>
      </c>
      <c r="AL32" s="1543"/>
      <c r="AM32" s="1543"/>
      <c r="AN32" s="1533"/>
      <c r="AO32" s="1545">
        <f>IF(AO31=0,0,AO31/AO26)</f>
        <v>371428.57142857142</v>
      </c>
      <c r="AP32" s="1543"/>
      <c r="AQ32" s="1543"/>
      <c r="AR32" s="1533"/>
      <c r="AS32" s="1545">
        <f>IF(AS31=0,0,AS31/AS26)</f>
        <v>2000</v>
      </c>
      <c r="AT32" s="1543"/>
      <c r="AU32" s="1543"/>
      <c r="AV32" s="1533"/>
      <c r="AW32" s="1543"/>
      <c r="AX32" s="1516"/>
      <c r="AY32" s="1526"/>
    </row>
    <row r="33" spans="1:52" ht="27" customHeight="1">
      <c r="A33" s="1493">
        <f>+A32+1</f>
        <v>20</v>
      </c>
      <c r="B33" s="1515" t="s">
        <v>37</v>
      </c>
      <c r="C33" s="1801" t="s">
        <v>38</v>
      </c>
      <c r="D33" s="1802"/>
      <c r="E33" s="1546">
        <v>6</v>
      </c>
      <c r="F33" s="1547"/>
      <c r="G33" s="1547"/>
      <c r="H33" s="1548"/>
      <c r="I33" s="1546">
        <v>6</v>
      </c>
      <c r="J33" s="1547"/>
      <c r="K33" s="1547"/>
      <c r="L33" s="1548"/>
      <c r="M33" s="1546">
        <v>9</v>
      </c>
      <c r="N33" s="1547"/>
      <c r="O33" s="1547"/>
      <c r="P33" s="1548"/>
      <c r="Q33" s="1546">
        <v>7</v>
      </c>
      <c r="R33" s="1549"/>
      <c r="S33" s="1549"/>
      <c r="T33" s="1550"/>
      <c r="U33" s="1542">
        <v>7</v>
      </c>
      <c r="V33" s="1549"/>
      <c r="W33" s="1549"/>
      <c r="X33" s="1550"/>
      <c r="Y33" s="1542">
        <v>2</v>
      </c>
      <c r="Z33" s="1549"/>
      <c r="AA33" s="1549"/>
      <c r="AB33" s="1550"/>
      <c r="AC33" s="1542">
        <v>5</v>
      </c>
      <c r="AD33" s="1549"/>
      <c r="AE33" s="1549"/>
      <c r="AF33" s="1550"/>
      <c r="AG33" s="1542">
        <v>5</v>
      </c>
      <c r="AH33" s="1549"/>
      <c r="AI33" s="1549"/>
      <c r="AJ33" s="1550"/>
      <c r="AK33" s="1542">
        <v>6</v>
      </c>
      <c r="AL33" s="1549"/>
      <c r="AM33" s="1549"/>
      <c r="AN33" s="1550"/>
      <c r="AO33" s="1542">
        <v>1</v>
      </c>
      <c r="AP33" s="1549"/>
      <c r="AQ33" s="1549"/>
      <c r="AR33" s="1550"/>
      <c r="AS33" s="1542">
        <v>3</v>
      </c>
      <c r="AT33" s="1549"/>
      <c r="AU33" s="1549"/>
      <c r="AV33" s="1550"/>
      <c r="AW33" s="1549"/>
      <c r="AX33" s="1516"/>
      <c r="AY33" s="1526"/>
    </row>
    <row r="34" spans="1:52" ht="13.5" thickBot="1">
      <c r="C34" s="1551"/>
      <c r="D34" s="1552"/>
      <c r="E34" s="1553"/>
      <c r="F34" s="1554"/>
      <c r="G34" s="1554"/>
      <c r="H34" s="1555"/>
      <c r="I34" s="1553"/>
      <c r="J34" s="1554"/>
      <c r="K34" s="1554"/>
      <c r="L34" s="1555"/>
      <c r="M34" s="1553"/>
      <c r="N34" s="1554"/>
      <c r="O34" s="1554"/>
      <c r="P34" s="1555"/>
      <c r="Q34" s="1553"/>
      <c r="R34" s="1554"/>
      <c r="S34" s="1554"/>
      <c r="T34" s="1555"/>
      <c r="U34" s="1553"/>
      <c r="V34" s="1554"/>
      <c r="W34" s="1554"/>
      <c r="X34" s="1555"/>
      <c r="Y34" s="1553"/>
      <c r="Z34" s="1554"/>
      <c r="AA34" s="1554"/>
      <c r="AB34" s="1555"/>
      <c r="AC34" s="1553"/>
      <c r="AD34" s="1554"/>
      <c r="AE34" s="1554"/>
      <c r="AF34" s="1555"/>
      <c r="AG34" s="1553"/>
      <c r="AH34" s="1554"/>
      <c r="AI34" s="1554"/>
      <c r="AJ34" s="1555"/>
      <c r="AK34" s="1553"/>
      <c r="AL34" s="1554"/>
      <c r="AM34" s="1554"/>
      <c r="AN34" s="1555"/>
      <c r="AO34" s="1553"/>
      <c r="AP34" s="1554"/>
      <c r="AQ34" s="1554"/>
      <c r="AR34" s="1555"/>
      <c r="AS34" s="1553"/>
      <c r="AT34" s="1554"/>
      <c r="AU34" s="1554"/>
      <c r="AV34" s="1555"/>
      <c r="AW34" s="1554"/>
      <c r="AX34" s="1551"/>
      <c r="AY34" s="1556"/>
    </row>
    <row r="35" spans="1:52" ht="13">
      <c r="C35" s="1506"/>
      <c r="D35" s="1557" t="s">
        <v>39</v>
      </c>
      <c r="E35" s="1558" t="s">
        <v>40</v>
      </c>
      <c r="F35" s="1558" t="s">
        <v>41</v>
      </c>
      <c r="G35" s="1558" t="s">
        <v>42</v>
      </c>
      <c r="H35" s="1559" t="s">
        <v>43</v>
      </c>
      <c r="I35" s="1558" t="s">
        <v>40</v>
      </c>
      <c r="J35" s="1558" t="s">
        <v>41</v>
      </c>
      <c r="K35" s="1558" t="s">
        <v>42</v>
      </c>
      <c r="L35" s="1560" t="s">
        <v>43</v>
      </c>
      <c r="M35" s="1561" t="s">
        <v>40</v>
      </c>
      <c r="N35" s="1558" t="s">
        <v>41</v>
      </c>
      <c r="O35" s="1558" t="s">
        <v>42</v>
      </c>
      <c r="P35" s="1560" t="s">
        <v>43</v>
      </c>
      <c r="Q35" s="1561" t="s">
        <v>40</v>
      </c>
      <c r="R35" s="1558" t="s">
        <v>41</v>
      </c>
      <c r="S35" s="1558" t="s">
        <v>42</v>
      </c>
      <c r="T35" s="1560" t="s">
        <v>43</v>
      </c>
      <c r="U35" s="1561" t="s">
        <v>40</v>
      </c>
      <c r="V35" s="1558" t="s">
        <v>41</v>
      </c>
      <c r="W35" s="1558" t="s">
        <v>42</v>
      </c>
      <c r="X35" s="1560" t="s">
        <v>43</v>
      </c>
      <c r="Y35" s="1561" t="s">
        <v>40</v>
      </c>
      <c r="Z35" s="1558" t="s">
        <v>41</v>
      </c>
      <c r="AA35" s="1558" t="s">
        <v>42</v>
      </c>
      <c r="AB35" s="1560" t="s">
        <v>43</v>
      </c>
      <c r="AC35" s="1561" t="s">
        <v>40</v>
      </c>
      <c r="AD35" s="1558" t="s">
        <v>41</v>
      </c>
      <c r="AE35" s="1558" t="s">
        <v>42</v>
      </c>
      <c r="AF35" s="1560" t="s">
        <v>43</v>
      </c>
      <c r="AG35" s="1561" t="s">
        <v>40</v>
      </c>
      <c r="AH35" s="1558" t="s">
        <v>41</v>
      </c>
      <c r="AI35" s="1558" t="s">
        <v>42</v>
      </c>
      <c r="AJ35" s="1560" t="s">
        <v>43</v>
      </c>
      <c r="AK35" s="1561" t="s">
        <v>40</v>
      </c>
      <c r="AL35" s="1558" t="s">
        <v>41</v>
      </c>
      <c r="AM35" s="1558" t="s">
        <v>42</v>
      </c>
      <c r="AN35" s="1560" t="s">
        <v>43</v>
      </c>
      <c r="AO35" s="1561" t="s">
        <v>40</v>
      </c>
      <c r="AP35" s="1558" t="s">
        <v>41</v>
      </c>
      <c r="AQ35" s="1558" t="s">
        <v>42</v>
      </c>
      <c r="AR35" s="1560" t="s">
        <v>43</v>
      </c>
      <c r="AS35" s="1561" t="s">
        <v>40</v>
      </c>
      <c r="AT35" s="1558" t="s">
        <v>41</v>
      </c>
      <c r="AU35" s="1558" t="s">
        <v>42</v>
      </c>
      <c r="AV35" s="1560" t="s">
        <v>43</v>
      </c>
      <c r="AW35" s="1557" t="s">
        <v>44</v>
      </c>
      <c r="AX35" s="1521" t="s">
        <v>45</v>
      </c>
      <c r="AY35" s="1522" t="s">
        <v>46</v>
      </c>
    </row>
    <row r="36" spans="1:52" ht="12.75" hidden="1" customHeight="1">
      <c r="A36" s="1493">
        <f>+A33+1</f>
        <v>21</v>
      </c>
      <c r="C36" s="1516" t="str">
        <f>+C29</f>
        <v>Base FCR</v>
      </c>
      <c r="D36" s="1562">
        <v>2008</v>
      </c>
      <c r="E36" s="1563"/>
      <c r="F36" s="1543"/>
      <c r="G36" s="1563">
        <v>0</v>
      </c>
      <c r="H36" s="1533">
        <v>0</v>
      </c>
      <c r="I36" s="1563"/>
      <c r="J36" s="1549"/>
      <c r="K36" s="1563">
        <v>0</v>
      </c>
      <c r="L36" s="1550">
        <v>0</v>
      </c>
      <c r="M36" s="1563">
        <v>13722120</v>
      </c>
      <c r="N36" s="1549">
        <v>98015.142857142855</v>
      </c>
      <c r="O36" s="1563">
        <v>13624104.857142856</v>
      </c>
      <c r="P36" s="1550">
        <v>605809.1932136229</v>
      </c>
      <c r="Q36" s="1563">
        <v>26046638</v>
      </c>
      <c r="R36" s="1549">
        <v>310079.02380952379</v>
      </c>
      <c r="S36" s="1563">
        <v>25736558.976190478</v>
      </c>
      <c r="T36" s="1550">
        <v>1748948.4022156682</v>
      </c>
      <c r="U36" s="1563">
        <v>18572212</v>
      </c>
      <c r="V36" s="1549">
        <v>221097.76190476189</v>
      </c>
      <c r="W36" s="1563">
        <v>18351114.238095239</v>
      </c>
      <c r="X36" s="1550">
        <v>1247064.6116788916</v>
      </c>
      <c r="Y36" s="1516"/>
      <c r="Z36" s="1532"/>
      <c r="AA36" s="1532"/>
      <c r="AB36" s="1533"/>
      <c r="AC36" s="1516"/>
      <c r="AD36" s="1532"/>
      <c r="AE36" s="1532"/>
      <c r="AF36" s="1533"/>
      <c r="AG36" s="1516"/>
      <c r="AH36" s="1532"/>
      <c r="AI36" s="1532"/>
      <c r="AJ36" s="1533"/>
      <c r="AK36" s="1516"/>
      <c r="AL36" s="1532"/>
      <c r="AM36" s="1532"/>
      <c r="AN36" s="1533"/>
      <c r="AO36" s="1516"/>
      <c r="AP36" s="1532"/>
      <c r="AQ36" s="1532"/>
      <c r="AR36" s="1533"/>
      <c r="AS36" s="1516"/>
      <c r="AT36" s="1532"/>
      <c r="AU36" s="1532"/>
      <c r="AV36" s="1533"/>
      <c r="AW36" s="1564">
        <f t="shared" ref="AW36:AW41" si="0">+X36+T36+P36+L36+H36</f>
        <v>3601822.2071081828</v>
      </c>
      <c r="AX36" s="1532"/>
      <c r="AY36" s="1565">
        <f>+AW36</f>
        <v>3601822.2071081828</v>
      </c>
    </row>
    <row r="37" spans="1:52" ht="12.75" hidden="1" customHeight="1">
      <c r="A37" s="1493">
        <f>+A36+1</f>
        <v>22</v>
      </c>
      <c r="C37" s="1516" t="s">
        <v>47</v>
      </c>
      <c r="D37" s="1562">
        <v>2008</v>
      </c>
      <c r="E37" s="1563"/>
      <c r="F37" s="1543"/>
      <c r="G37" s="1563">
        <v>0</v>
      </c>
      <c r="H37" s="1533">
        <v>0</v>
      </c>
      <c r="I37" s="1563"/>
      <c r="J37" s="1549"/>
      <c r="K37" s="1563">
        <v>0</v>
      </c>
      <c r="L37" s="1550">
        <v>0</v>
      </c>
      <c r="M37" s="1563">
        <v>13722120</v>
      </c>
      <c r="N37" s="1549">
        <v>98015.142857142855</v>
      </c>
      <c r="O37" s="1563">
        <v>13624104.857142856</v>
      </c>
      <c r="P37" s="1550">
        <v>605809.1932136229</v>
      </c>
      <c r="Q37" s="1563">
        <v>26046638</v>
      </c>
      <c r="R37" s="1549">
        <v>310079.02380952379</v>
      </c>
      <c r="S37" s="1563">
        <v>25736558.976190478</v>
      </c>
      <c r="T37" s="1550">
        <v>1882305.814125001</v>
      </c>
      <c r="U37" s="1563">
        <v>18572212</v>
      </c>
      <c r="V37" s="1549">
        <v>221097.76190476189</v>
      </c>
      <c r="W37" s="1563">
        <v>18351114.238095239</v>
      </c>
      <c r="X37" s="1550">
        <v>1342153.3569423475</v>
      </c>
      <c r="Y37" s="1516"/>
      <c r="Z37" s="1532"/>
      <c r="AA37" s="1532"/>
      <c r="AB37" s="1533"/>
      <c r="AC37" s="1516"/>
      <c r="AD37" s="1532"/>
      <c r="AE37" s="1532"/>
      <c r="AF37" s="1533"/>
      <c r="AG37" s="1516"/>
      <c r="AH37" s="1532"/>
      <c r="AI37" s="1532"/>
      <c r="AJ37" s="1533"/>
      <c r="AK37" s="1516"/>
      <c r="AL37" s="1532"/>
      <c r="AM37" s="1532"/>
      <c r="AN37" s="1533"/>
      <c r="AO37" s="1516"/>
      <c r="AP37" s="1532"/>
      <c r="AQ37" s="1532"/>
      <c r="AR37" s="1533"/>
      <c r="AS37" s="1516"/>
      <c r="AT37" s="1532"/>
      <c r="AU37" s="1532"/>
      <c r="AV37" s="1533"/>
      <c r="AW37" s="1564">
        <f t="shared" si="0"/>
        <v>3830268.3642809717</v>
      </c>
      <c r="AX37" s="1566">
        <f>+AW37</f>
        <v>3830268.3642809717</v>
      </c>
      <c r="AY37" s="1526"/>
    </row>
    <row r="38" spans="1:52" ht="12.75" hidden="1" customHeight="1">
      <c r="A38" s="1493">
        <f t="shared" ref="A38:A77" si="1">+A37+1</f>
        <v>23</v>
      </c>
      <c r="C38" s="1516" t="str">
        <f>+C36</f>
        <v>Base FCR</v>
      </c>
      <c r="D38" s="1562">
        <f t="shared" ref="D38:D75" si="2">+D36+1</f>
        <v>2009</v>
      </c>
      <c r="E38" s="1563">
        <v>4854660</v>
      </c>
      <c r="F38" s="1543">
        <v>69352.28571428571</v>
      </c>
      <c r="G38" s="1563">
        <v>4785307.7142857146</v>
      </c>
      <c r="H38" s="1533">
        <v>604422.47460055421</v>
      </c>
      <c r="I38" s="1563">
        <v>7878071</v>
      </c>
      <c r="J38" s="1549">
        <v>112543.87142857142</v>
      </c>
      <c r="K38" s="1563">
        <v>7765527.1285714284</v>
      </c>
      <c r="L38" s="1550">
        <v>980847.92115181335</v>
      </c>
      <c r="M38" s="1563">
        <v>13624104.857142856</v>
      </c>
      <c r="N38" s="1563">
        <v>392060.57142857142</v>
      </c>
      <c r="O38" s="1563">
        <v>13232044.285714285</v>
      </c>
      <c r="P38" s="1550">
        <v>1871604.3872154376</v>
      </c>
      <c r="Q38" s="1563">
        <v>25736558.976190478</v>
      </c>
      <c r="R38" s="1563">
        <v>744189.65714285709</v>
      </c>
      <c r="S38" s="1563">
        <v>24992369.319047622</v>
      </c>
      <c r="T38" s="1550">
        <v>3538716.6908665984</v>
      </c>
      <c r="U38" s="1563">
        <v>18351114.238095239</v>
      </c>
      <c r="V38" s="1563">
        <v>530634.62857142859</v>
      </c>
      <c r="W38" s="1563">
        <v>17820479.60952381</v>
      </c>
      <c r="X38" s="1550">
        <v>2523235.3054821482</v>
      </c>
      <c r="Y38" s="1563"/>
      <c r="Z38" s="1543"/>
      <c r="AA38" s="1563"/>
      <c r="AB38" s="1533"/>
      <c r="AC38" s="1563"/>
      <c r="AD38" s="1543"/>
      <c r="AE38" s="1563"/>
      <c r="AF38" s="1533"/>
      <c r="AG38" s="1563"/>
      <c r="AH38" s="1543"/>
      <c r="AI38" s="1563"/>
      <c r="AJ38" s="1533"/>
      <c r="AK38" s="1563"/>
      <c r="AL38" s="1543"/>
      <c r="AM38" s="1563"/>
      <c r="AN38" s="1533"/>
      <c r="AO38" s="1563"/>
      <c r="AP38" s="1543"/>
      <c r="AQ38" s="1563"/>
      <c r="AR38" s="1533"/>
      <c r="AS38" s="1563"/>
      <c r="AT38" s="1543"/>
      <c r="AU38" s="1563"/>
      <c r="AV38" s="1533"/>
      <c r="AW38" s="1564">
        <f t="shared" si="0"/>
        <v>9518826.7793165501</v>
      </c>
      <c r="AX38" s="1532"/>
      <c r="AY38" s="1565">
        <f>+AW38</f>
        <v>9518826.7793165501</v>
      </c>
    </row>
    <row r="39" spans="1:52" ht="12.75" hidden="1" customHeight="1">
      <c r="A39" s="1493">
        <f t="shared" si="1"/>
        <v>24</v>
      </c>
      <c r="C39" s="1516" t="str">
        <f>+C37</f>
        <v>W Increased ROE</v>
      </c>
      <c r="D39" s="1562">
        <f t="shared" si="2"/>
        <v>2009</v>
      </c>
      <c r="E39" s="1563">
        <v>4854660</v>
      </c>
      <c r="F39" s="1563">
        <v>69352.28571428571</v>
      </c>
      <c r="G39" s="1563">
        <v>4785307.7142857146</v>
      </c>
      <c r="H39" s="1533">
        <v>654013.8945380277</v>
      </c>
      <c r="I39" s="1563">
        <v>7878071</v>
      </c>
      <c r="J39" s="1549">
        <v>112543.87142857142</v>
      </c>
      <c r="K39" s="1563">
        <v>7765527.1285714284</v>
      </c>
      <c r="L39" s="1550">
        <v>980847.92115181335</v>
      </c>
      <c r="M39" s="1563">
        <v>13624104.857142856</v>
      </c>
      <c r="N39" s="1549">
        <v>392060.57142857142</v>
      </c>
      <c r="O39" s="1563">
        <v>13232044.285714285</v>
      </c>
      <c r="P39" s="1550">
        <v>1871604.3872154376</v>
      </c>
      <c r="Q39" s="1563">
        <v>25736558.976190478</v>
      </c>
      <c r="R39" s="1549">
        <v>744189.65714285709</v>
      </c>
      <c r="S39" s="1563">
        <v>24992369.319047622</v>
      </c>
      <c r="T39" s="1550">
        <v>3797719.2788158082</v>
      </c>
      <c r="U39" s="1563">
        <v>18351114.238095239</v>
      </c>
      <c r="V39" s="1549">
        <v>530634.62857142859</v>
      </c>
      <c r="W39" s="1563">
        <v>17820479.60952381</v>
      </c>
      <c r="X39" s="1550">
        <v>2707913.687849246</v>
      </c>
      <c r="Y39" s="1563"/>
      <c r="Z39" s="1563"/>
      <c r="AA39" s="1563"/>
      <c r="AB39" s="1533"/>
      <c r="AC39" s="1563"/>
      <c r="AD39" s="1563"/>
      <c r="AE39" s="1563"/>
      <c r="AF39" s="1533"/>
      <c r="AG39" s="1563"/>
      <c r="AH39" s="1563"/>
      <c r="AI39" s="1563"/>
      <c r="AJ39" s="1533"/>
      <c r="AK39" s="1563"/>
      <c r="AL39" s="1563"/>
      <c r="AM39" s="1563"/>
      <c r="AN39" s="1533"/>
      <c r="AO39" s="1563"/>
      <c r="AP39" s="1563"/>
      <c r="AQ39" s="1563"/>
      <c r="AR39" s="1533"/>
      <c r="AS39" s="1563"/>
      <c r="AT39" s="1563"/>
      <c r="AU39" s="1563"/>
      <c r="AV39" s="1533"/>
      <c r="AW39" s="1564">
        <f t="shared" si="0"/>
        <v>10012099.169570332</v>
      </c>
      <c r="AX39" s="1566">
        <f>+AW39</f>
        <v>10012099.169570332</v>
      </c>
      <c r="AY39" s="1526"/>
      <c r="AZ39" s="1567"/>
    </row>
    <row r="40" spans="1:52" ht="12.75" hidden="1" customHeight="1">
      <c r="A40" s="1493">
        <f t="shared" si="1"/>
        <v>25</v>
      </c>
      <c r="C40" s="1516" t="str">
        <f t="shared" ref="C40:C75" si="3">+C38</f>
        <v>Base FCR</v>
      </c>
      <c r="D40" s="1562">
        <f t="shared" si="2"/>
        <v>2010</v>
      </c>
      <c r="E40" s="1563">
        <v>4785307.7142857146</v>
      </c>
      <c r="F40" s="1563">
        <v>138704.57142857142</v>
      </c>
      <c r="G40" s="1563">
        <v>4646603.1428571427</v>
      </c>
      <c r="H40" s="1533">
        <v>658265.47947755677</v>
      </c>
      <c r="I40" s="1563">
        <v>7765527.1285714284</v>
      </c>
      <c r="J40" s="1563">
        <v>225087.74285714285</v>
      </c>
      <c r="K40" s="1563">
        <v>7540439.3857142851</v>
      </c>
      <c r="L40" s="1533">
        <v>1068223.5592550735</v>
      </c>
      <c r="M40" s="1568">
        <v>13232044.285714285</v>
      </c>
      <c r="N40" s="1563">
        <v>392060.57142857142</v>
      </c>
      <c r="O40" s="1563">
        <v>12839983.714285715</v>
      </c>
      <c r="P40" s="1533">
        <v>1827766.0519328637</v>
      </c>
      <c r="Q40" s="1568">
        <v>24992369.319047622</v>
      </c>
      <c r="R40" s="1563">
        <v>744189.65714285709</v>
      </c>
      <c r="S40" s="1563">
        <v>24248179.661904767</v>
      </c>
      <c r="T40" s="1533">
        <v>3455504.9677780503</v>
      </c>
      <c r="U40" s="1568">
        <v>17820479.60952381</v>
      </c>
      <c r="V40" s="1563">
        <v>530634.62857142859</v>
      </c>
      <c r="W40" s="1563">
        <v>17289844.980952382</v>
      </c>
      <c r="X40" s="1533">
        <v>2463902.2828446077</v>
      </c>
      <c r="Y40" s="1563">
        <v>6759777</v>
      </c>
      <c r="Z40" s="1543">
        <v>160947.07142857142</v>
      </c>
      <c r="AA40" s="1563">
        <v>6598829.9285714282</v>
      </c>
      <c r="AB40" s="1550">
        <v>1068486.5704335223</v>
      </c>
      <c r="AC40" s="1563"/>
      <c r="AD40" s="1543"/>
      <c r="AE40" s="1563"/>
      <c r="AF40" s="1550"/>
      <c r="AG40" s="1563"/>
      <c r="AH40" s="1543"/>
      <c r="AI40" s="1563"/>
      <c r="AJ40" s="1550"/>
      <c r="AK40" s="1563"/>
      <c r="AL40" s="1543"/>
      <c r="AM40" s="1563"/>
      <c r="AN40" s="1550"/>
      <c r="AO40" s="1563"/>
      <c r="AP40" s="1543"/>
      <c r="AQ40" s="1563"/>
      <c r="AR40" s="1550"/>
      <c r="AS40" s="1563"/>
      <c r="AT40" s="1543"/>
      <c r="AU40" s="1563"/>
      <c r="AV40" s="1550"/>
      <c r="AW40" s="1564">
        <f t="shared" si="0"/>
        <v>9473662.3412881512</v>
      </c>
      <c r="AX40" s="1532"/>
      <c r="AY40" s="1565">
        <f>+AW40</f>
        <v>9473662.3412881512</v>
      </c>
    </row>
    <row r="41" spans="1:52" ht="12.75" hidden="1" customHeight="1">
      <c r="A41" s="1493">
        <f t="shared" si="1"/>
        <v>26</v>
      </c>
      <c r="C41" s="1516" t="str">
        <f t="shared" si="3"/>
        <v>W Increased ROE</v>
      </c>
      <c r="D41" s="1562">
        <f t="shared" si="2"/>
        <v>2010</v>
      </c>
      <c r="E41" s="1563">
        <v>4785307.7142857146</v>
      </c>
      <c r="F41" s="1563">
        <v>138704.57142857142</v>
      </c>
      <c r="G41" s="1563">
        <v>4646603.1428571427</v>
      </c>
      <c r="H41" s="1533">
        <v>706419.46695307456</v>
      </c>
      <c r="I41" s="1563">
        <v>7765527.1285714284</v>
      </c>
      <c r="J41" s="1563">
        <v>225087.74285714285</v>
      </c>
      <c r="K41" s="1563">
        <v>7540439.3857142851</v>
      </c>
      <c r="L41" s="1533">
        <v>1068223.5592550735</v>
      </c>
      <c r="M41" s="1568">
        <v>13232044.285714285</v>
      </c>
      <c r="N41" s="1563">
        <v>392060.57142857142</v>
      </c>
      <c r="O41" s="1563">
        <v>12839983.714285715</v>
      </c>
      <c r="P41" s="1533">
        <v>1827766.0519328637</v>
      </c>
      <c r="Q41" s="1568">
        <v>24992369.319047622</v>
      </c>
      <c r="R41" s="1563">
        <v>744189.65714285709</v>
      </c>
      <c r="S41" s="1563">
        <v>24248179.661904767</v>
      </c>
      <c r="T41" s="1533">
        <v>3706795.319857805</v>
      </c>
      <c r="U41" s="1568">
        <v>17820479.60952381</v>
      </c>
      <c r="V41" s="1563">
        <v>530634.62857142859</v>
      </c>
      <c r="W41" s="1563">
        <v>17289844.980952382</v>
      </c>
      <c r="X41" s="1533">
        <v>2643081.5570518915</v>
      </c>
      <c r="Y41" s="1563">
        <v>6759777</v>
      </c>
      <c r="Z41" s="1563">
        <v>160947.07142857142</v>
      </c>
      <c r="AA41" s="1563">
        <v>6598829.9285714282</v>
      </c>
      <c r="AB41" s="1550">
        <v>1139692.0871697967</v>
      </c>
      <c r="AC41" s="1563"/>
      <c r="AD41" s="1563"/>
      <c r="AE41" s="1563"/>
      <c r="AF41" s="1550"/>
      <c r="AG41" s="1563"/>
      <c r="AH41" s="1563"/>
      <c r="AI41" s="1563"/>
      <c r="AJ41" s="1550"/>
      <c r="AK41" s="1563"/>
      <c r="AL41" s="1563"/>
      <c r="AM41" s="1563"/>
      <c r="AN41" s="1550"/>
      <c r="AO41" s="1563"/>
      <c r="AP41" s="1563"/>
      <c r="AQ41" s="1563"/>
      <c r="AR41" s="1550"/>
      <c r="AS41" s="1563"/>
      <c r="AT41" s="1563"/>
      <c r="AU41" s="1563"/>
      <c r="AV41" s="1550"/>
      <c r="AW41" s="1564">
        <f t="shared" si="0"/>
        <v>9952285.9550507087</v>
      </c>
      <c r="AX41" s="1566">
        <f>+AW41</f>
        <v>9952285.9550507087</v>
      </c>
      <c r="AY41" s="1526"/>
      <c r="AZ41" s="1569"/>
    </row>
    <row r="42" spans="1:52" ht="13" hidden="1">
      <c r="A42" s="1493">
        <f t="shared" si="1"/>
        <v>27</v>
      </c>
      <c r="C42" s="1516" t="str">
        <f t="shared" si="3"/>
        <v>Base FCR</v>
      </c>
      <c r="D42" s="1562">
        <f t="shared" si="2"/>
        <v>2011</v>
      </c>
      <c r="E42" s="1563">
        <v>4646603.1428571427</v>
      </c>
      <c r="F42" s="1563">
        <v>138704.57142857142</v>
      </c>
      <c r="G42" s="1563">
        <v>4507898.5714285709</v>
      </c>
      <c r="H42" s="1533">
        <v>724371.60599023197</v>
      </c>
      <c r="I42" s="1563">
        <v>7540439.3857142851</v>
      </c>
      <c r="J42" s="1563">
        <v>225087.74285714285</v>
      </c>
      <c r="K42" s="1563">
        <v>7315351.6428571418</v>
      </c>
      <c r="L42" s="1533">
        <v>1175499.611172579</v>
      </c>
      <c r="M42" s="1568">
        <v>12839983.714285715</v>
      </c>
      <c r="N42" s="1563">
        <v>392060.57142857142</v>
      </c>
      <c r="O42" s="1563">
        <v>12447923.142857144</v>
      </c>
      <c r="P42" s="1533">
        <v>2009297.0992722472</v>
      </c>
      <c r="Q42" s="1568">
        <v>24248179.661904767</v>
      </c>
      <c r="R42" s="1563">
        <v>744189.65714285709</v>
      </c>
      <c r="S42" s="1563">
        <v>23503990.004761912</v>
      </c>
      <c r="T42" s="1533">
        <v>3797832.4816959109</v>
      </c>
      <c r="U42" s="1568">
        <v>17289844.980952382</v>
      </c>
      <c r="V42" s="1563">
        <v>530634.62857142859</v>
      </c>
      <c r="W42" s="1563">
        <v>16759210.352380954</v>
      </c>
      <c r="X42" s="1533">
        <v>2707994.4056711877</v>
      </c>
      <c r="Y42" s="1568">
        <v>6598829.9285714282</v>
      </c>
      <c r="Z42" s="1563">
        <v>193136.48571428572</v>
      </c>
      <c r="AA42" s="1563">
        <v>6405693.4428571425</v>
      </c>
      <c r="AB42" s="1533">
        <v>1025365.3887262535</v>
      </c>
      <c r="AC42" s="1568"/>
      <c r="AD42" s="1563"/>
      <c r="AE42" s="1563"/>
      <c r="AF42" s="1533"/>
      <c r="AG42" s="1568"/>
      <c r="AH42" s="1563"/>
      <c r="AI42" s="1563"/>
      <c r="AJ42" s="1533"/>
      <c r="AK42" s="1568"/>
      <c r="AL42" s="1563"/>
      <c r="AM42" s="1563"/>
      <c r="AN42" s="1533"/>
      <c r="AO42" s="1568"/>
      <c r="AP42" s="1563"/>
      <c r="AQ42" s="1563"/>
      <c r="AR42" s="1533"/>
      <c r="AS42" s="1568"/>
      <c r="AT42" s="1563"/>
      <c r="AU42" s="1563"/>
      <c r="AV42" s="1533"/>
      <c r="AW42" s="1570">
        <v>11440360.59252841</v>
      </c>
      <c r="AX42" s="1532"/>
      <c r="AY42" s="1565">
        <v>11440360.59252841</v>
      </c>
      <c r="AZ42" s="1567"/>
    </row>
    <row r="43" spans="1:52" ht="13" hidden="1">
      <c r="A43" s="1493">
        <f t="shared" si="1"/>
        <v>28</v>
      </c>
      <c r="C43" s="1516" t="str">
        <f t="shared" si="3"/>
        <v>W Increased ROE</v>
      </c>
      <c r="D43" s="1562">
        <f t="shared" si="2"/>
        <v>2011</v>
      </c>
      <c r="E43" s="1563">
        <v>4646603.1428571427</v>
      </c>
      <c r="F43" s="1563">
        <v>138704.57142857142</v>
      </c>
      <c r="G43" s="1563">
        <v>4507898.5714285709</v>
      </c>
      <c r="H43" s="1533">
        <v>768454.1853166935</v>
      </c>
      <c r="I43" s="1563">
        <v>7540439.3857142851</v>
      </c>
      <c r="J43" s="1563">
        <v>225087.74285714285</v>
      </c>
      <c r="K43" s="1563">
        <v>7315351.6428571418</v>
      </c>
      <c r="L43" s="1533">
        <v>1175499.611172579</v>
      </c>
      <c r="M43" s="1568">
        <v>12839983.714285715</v>
      </c>
      <c r="N43" s="1563">
        <v>392060.57142857142</v>
      </c>
      <c r="O43" s="1563">
        <v>12447923.142857144</v>
      </c>
      <c r="P43" s="1533">
        <v>2009297.0992722472</v>
      </c>
      <c r="Q43" s="1568">
        <v>24248179.661904767</v>
      </c>
      <c r="R43" s="1563">
        <v>744189.65714285709</v>
      </c>
      <c r="S43" s="1563">
        <v>23503990.004761912</v>
      </c>
      <c r="T43" s="1533">
        <v>4027677.1615297184</v>
      </c>
      <c r="U43" s="1568">
        <v>17289844.980952382</v>
      </c>
      <c r="V43" s="1563">
        <v>530634.62857142859</v>
      </c>
      <c r="W43" s="1563">
        <v>16759210.352380954</v>
      </c>
      <c r="X43" s="1533">
        <v>2871882.1258808207</v>
      </c>
      <c r="Y43" s="1568">
        <v>6598829.9285714282</v>
      </c>
      <c r="Z43" s="1563">
        <v>193136.48571428572</v>
      </c>
      <c r="AA43" s="1563">
        <v>6405693.4428571425</v>
      </c>
      <c r="AB43" s="1533">
        <v>1088006.4364032107</v>
      </c>
      <c r="AC43" s="1568"/>
      <c r="AD43" s="1563"/>
      <c r="AE43" s="1563"/>
      <c r="AF43" s="1533"/>
      <c r="AG43" s="1568"/>
      <c r="AH43" s="1563"/>
      <c r="AI43" s="1563"/>
      <c r="AJ43" s="1533"/>
      <c r="AK43" s="1568"/>
      <c r="AL43" s="1563"/>
      <c r="AM43" s="1563"/>
      <c r="AN43" s="1533"/>
      <c r="AO43" s="1568"/>
      <c r="AP43" s="1563"/>
      <c r="AQ43" s="1563"/>
      <c r="AR43" s="1533"/>
      <c r="AS43" s="1568"/>
      <c r="AT43" s="1563"/>
      <c r="AU43" s="1563"/>
      <c r="AV43" s="1533"/>
      <c r="AW43" s="1570">
        <v>11940816.61957527</v>
      </c>
      <c r="AX43" s="1566">
        <v>11940816.61957527</v>
      </c>
      <c r="AY43" s="1526"/>
      <c r="AZ43" s="1567"/>
    </row>
    <row r="44" spans="1:52" ht="13" hidden="1">
      <c r="A44" s="1493">
        <f t="shared" si="1"/>
        <v>29</v>
      </c>
      <c r="C44" s="1516" t="str">
        <f t="shared" si="3"/>
        <v>Base FCR</v>
      </c>
      <c r="D44" s="1562">
        <f t="shared" si="2"/>
        <v>2012</v>
      </c>
      <c r="E44" s="1563">
        <v>4507898.5714285709</v>
      </c>
      <c r="F44" s="1563">
        <v>138704.57142857142</v>
      </c>
      <c r="G44" s="1563">
        <v>4369193.9999999991</v>
      </c>
      <c r="H44" s="1533">
        <v>711157.72630461515</v>
      </c>
      <c r="I44" s="1563">
        <v>7315351.6428571418</v>
      </c>
      <c r="J44" s="1563">
        <v>225087.74285714285</v>
      </c>
      <c r="K44" s="1563">
        <v>7090263.8999999985</v>
      </c>
      <c r="L44" s="1533">
        <v>1154056.3211484069</v>
      </c>
      <c r="M44" s="1568">
        <v>12447923.142857144</v>
      </c>
      <c r="N44" s="1563">
        <v>392060.57142857142</v>
      </c>
      <c r="O44" s="1563">
        <v>12055862.571428573</v>
      </c>
      <c r="P44" s="1533">
        <v>1971623.4298794207</v>
      </c>
      <c r="Q44" s="1568">
        <v>23503990.004761912</v>
      </c>
      <c r="R44" s="1563">
        <v>744189.65714285709</v>
      </c>
      <c r="S44" s="1563">
        <v>22759800.347619057</v>
      </c>
      <c r="T44" s="1533">
        <v>3726185.7674880158</v>
      </c>
      <c r="U44" s="1568">
        <v>16759210.352380954</v>
      </c>
      <c r="V44" s="1563">
        <v>530634.62857142859</v>
      </c>
      <c r="W44" s="1563">
        <v>16228575.723809525</v>
      </c>
      <c r="X44" s="1533">
        <v>2656907.6602197234</v>
      </c>
      <c r="Y44" s="1568">
        <v>6405693.4428571425</v>
      </c>
      <c r="Z44" s="1563">
        <v>193136.48571428572</v>
      </c>
      <c r="AA44" s="1563">
        <v>6212556.9571428569</v>
      </c>
      <c r="AB44" s="1533">
        <v>1007107.6277518201</v>
      </c>
      <c r="AC44" s="1568"/>
      <c r="AD44" s="1563"/>
      <c r="AE44" s="1563"/>
      <c r="AF44" s="1533"/>
      <c r="AG44" s="1568"/>
      <c r="AH44" s="1563"/>
      <c r="AI44" s="1563"/>
      <c r="AJ44" s="1533"/>
      <c r="AK44" s="1568"/>
      <c r="AL44" s="1563"/>
      <c r="AM44" s="1563"/>
      <c r="AN44" s="1533"/>
      <c r="AO44" s="1568"/>
      <c r="AP44" s="1563"/>
      <c r="AQ44" s="1563"/>
      <c r="AR44" s="1533"/>
      <c r="AS44" s="1568"/>
      <c r="AT44" s="1563"/>
      <c r="AU44" s="1563"/>
      <c r="AV44" s="1533"/>
      <c r="AW44" s="1570">
        <v>11227038.532792002</v>
      </c>
      <c r="AX44" s="1532"/>
      <c r="AY44" s="1565">
        <v>11227038.532792002</v>
      </c>
      <c r="AZ44" s="1567"/>
    </row>
    <row r="45" spans="1:52" ht="13" hidden="1">
      <c r="A45" s="1493">
        <f t="shared" si="1"/>
        <v>30</v>
      </c>
      <c r="C45" s="1516" t="str">
        <f t="shared" si="3"/>
        <v>W Increased ROE</v>
      </c>
      <c r="D45" s="1562">
        <f t="shared" si="2"/>
        <v>2012</v>
      </c>
      <c r="E45" s="1563">
        <v>4507898.5714285709</v>
      </c>
      <c r="F45" s="1563">
        <v>138704.57142857142</v>
      </c>
      <c r="G45" s="1563">
        <v>4369193.9999999991</v>
      </c>
      <c r="H45" s="1533">
        <v>753764.35658099083</v>
      </c>
      <c r="I45" s="1563">
        <v>7315351.6428571418</v>
      </c>
      <c r="J45" s="1563">
        <v>225087.74285714285</v>
      </c>
      <c r="K45" s="1563">
        <v>7090263.8999999985</v>
      </c>
      <c r="L45" s="1533">
        <v>1154056.3211484069</v>
      </c>
      <c r="M45" s="1568">
        <v>12447923.142857144</v>
      </c>
      <c r="N45" s="1563">
        <v>392060.57142857142</v>
      </c>
      <c r="O45" s="1563">
        <v>12055862.571428573</v>
      </c>
      <c r="P45" s="1533">
        <v>1971623.4298794207</v>
      </c>
      <c r="Q45" s="1568">
        <v>23503990.004761912</v>
      </c>
      <c r="R45" s="1563">
        <v>744189.65714285709</v>
      </c>
      <c r="S45" s="1563">
        <v>22759800.347619057</v>
      </c>
      <c r="T45" s="1533">
        <v>3948130.22648323</v>
      </c>
      <c r="U45" s="1568">
        <v>16759210.352380954</v>
      </c>
      <c r="V45" s="1563">
        <v>530634.62857142859</v>
      </c>
      <c r="W45" s="1563">
        <v>16228575.723809525</v>
      </c>
      <c r="X45" s="1533">
        <v>2815162.2320644427</v>
      </c>
      <c r="Y45" s="1568">
        <v>6405693.4428571425</v>
      </c>
      <c r="Z45" s="1563">
        <v>193136.48571428572</v>
      </c>
      <c r="AA45" s="1563">
        <v>6212556.9571428569</v>
      </c>
      <c r="AB45" s="1533">
        <v>1067689.9954251053</v>
      </c>
      <c r="AC45" s="1568"/>
      <c r="AD45" s="1563"/>
      <c r="AE45" s="1563"/>
      <c r="AF45" s="1533"/>
      <c r="AG45" s="1568"/>
      <c r="AH45" s="1563"/>
      <c r="AI45" s="1563"/>
      <c r="AJ45" s="1533"/>
      <c r="AK45" s="1568"/>
      <c r="AL45" s="1563"/>
      <c r="AM45" s="1563"/>
      <c r="AN45" s="1533"/>
      <c r="AO45" s="1568"/>
      <c r="AP45" s="1563"/>
      <c r="AQ45" s="1563"/>
      <c r="AR45" s="1533"/>
      <c r="AS45" s="1568"/>
      <c r="AT45" s="1563"/>
      <c r="AU45" s="1563"/>
      <c r="AV45" s="1533"/>
      <c r="AW45" s="1570">
        <v>11710426.561581597</v>
      </c>
      <c r="AX45" s="1566">
        <v>11710426.561581597</v>
      </c>
      <c r="AY45" s="1526"/>
    </row>
    <row r="46" spans="1:52" ht="13" hidden="1">
      <c r="A46" s="1493">
        <f t="shared" si="1"/>
        <v>31</v>
      </c>
      <c r="C46" s="1516" t="str">
        <f t="shared" si="3"/>
        <v>Base FCR</v>
      </c>
      <c r="D46" s="1562">
        <f t="shared" si="2"/>
        <v>2013</v>
      </c>
      <c r="E46" s="1563">
        <v>4369193.9999999991</v>
      </c>
      <c r="F46" s="1563">
        <v>138704.57142857142</v>
      </c>
      <c r="G46" s="1563">
        <v>4230489.4285714272</v>
      </c>
      <c r="H46" s="1533">
        <v>654304.47924942314</v>
      </c>
      <c r="I46" s="1563">
        <v>7090263.8999999985</v>
      </c>
      <c r="J46" s="1563">
        <v>225087.74285714285</v>
      </c>
      <c r="K46" s="1563">
        <v>6865176.1571428552</v>
      </c>
      <c r="L46" s="1533">
        <v>1061795.7062173216</v>
      </c>
      <c r="M46" s="1568">
        <v>12055862.571428573</v>
      </c>
      <c r="N46" s="1563">
        <v>392060.57142857142</v>
      </c>
      <c r="O46" s="1563">
        <v>11663802.000000002</v>
      </c>
      <c r="P46" s="1533">
        <v>1813611.2779319216</v>
      </c>
      <c r="Q46" s="1568">
        <v>22759800.347619057</v>
      </c>
      <c r="R46" s="1563">
        <v>744189.65714285709</v>
      </c>
      <c r="S46" s="1563">
        <v>22015610.690476201</v>
      </c>
      <c r="T46" s="1533">
        <v>3427389.0916968002</v>
      </c>
      <c r="U46" s="1568">
        <v>16228575.723809525</v>
      </c>
      <c r="V46" s="1563">
        <v>530634.62857142859</v>
      </c>
      <c r="W46" s="1563">
        <v>15697941.095238097</v>
      </c>
      <c r="X46" s="1533">
        <v>2443854.6278978651</v>
      </c>
      <c r="Y46" s="1568">
        <v>6212556.9571428569</v>
      </c>
      <c r="Z46" s="1563">
        <v>193136.48571428572</v>
      </c>
      <c r="AA46" s="1563">
        <v>6019420.4714285713</v>
      </c>
      <c r="AB46" s="1533">
        <v>926766.17386400013</v>
      </c>
      <c r="AC46" s="1568"/>
      <c r="AD46" s="1563"/>
      <c r="AE46" s="1563"/>
      <c r="AF46" s="1533"/>
      <c r="AG46" s="1568"/>
      <c r="AH46" s="1563"/>
      <c r="AI46" s="1563"/>
      <c r="AJ46" s="1533"/>
      <c r="AK46" s="1568"/>
      <c r="AL46" s="1563"/>
      <c r="AM46" s="1563"/>
      <c r="AN46" s="1533"/>
      <c r="AO46" s="1568"/>
      <c r="AP46" s="1563"/>
      <c r="AQ46" s="1563"/>
      <c r="AR46" s="1533"/>
      <c r="AS46" s="1568"/>
      <c r="AT46" s="1563"/>
      <c r="AU46" s="1563"/>
      <c r="AV46" s="1533"/>
      <c r="AW46" s="1570">
        <v>10327721.356857331</v>
      </c>
      <c r="AX46" s="1532"/>
      <c r="AY46" s="1565">
        <f>+AW46</f>
        <v>10327721.356857331</v>
      </c>
    </row>
    <row r="47" spans="1:52" ht="13" hidden="1">
      <c r="A47" s="1493">
        <f t="shared" si="1"/>
        <v>32</v>
      </c>
      <c r="C47" s="1516" t="str">
        <f t="shared" si="3"/>
        <v>W Increased ROE</v>
      </c>
      <c r="D47" s="1562">
        <f t="shared" si="2"/>
        <v>2013</v>
      </c>
      <c r="E47" s="1563">
        <v>4369193.9999999991</v>
      </c>
      <c r="F47" s="1563">
        <v>138704.57142857142</v>
      </c>
      <c r="G47" s="1563">
        <v>4230489.4285714272</v>
      </c>
      <c r="H47" s="1533">
        <v>694414.99211606081</v>
      </c>
      <c r="I47" s="1563">
        <v>7090263.8999999985</v>
      </c>
      <c r="J47" s="1563">
        <v>225087.74285714285</v>
      </c>
      <c r="K47" s="1563">
        <v>6865176.1571428552</v>
      </c>
      <c r="L47" s="1533">
        <v>1061795.7062173216</v>
      </c>
      <c r="M47" s="1568">
        <v>12055862.571428573</v>
      </c>
      <c r="N47" s="1563">
        <v>392060.57142857142</v>
      </c>
      <c r="O47" s="1563">
        <v>11663802.000000002</v>
      </c>
      <c r="P47" s="1533">
        <v>1813611.2779319216</v>
      </c>
      <c r="Q47" s="1568">
        <v>22759800.347619057</v>
      </c>
      <c r="R47" s="1563">
        <v>744189.65714285709</v>
      </c>
      <c r="S47" s="1563">
        <v>22015610.690476201</v>
      </c>
      <c r="T47" s="1533">
        <v>3636125.5631564218</v>
      </c>
      <c r="U47" s="1568">
        <v>16228575.723809525</v>
      </c>
      <c r="V47" s="1563">
        <v>530634.62857142859</v>
      </c>
      <c r="W47" s="1563">
        <v>15697941.095238097</v>
      </c>
      <c r="X47" s="1533">
        <v>2592691.4182767244</v>
      </c>
      <c r="Y47" s="1568">
        <v>6212556.9571428569</v>
      </c>
      <c r="Z47" s="1563">
        <v>193136.48571428572</v>
      </c>
      <c r="AA47" s="1563">
        <v>6019420.4714285713</v>
      </c>
      <c r="AB47" s="1533">
        <v>983838.06739913381</v>
      </c>
      <c r="AC47" s="1568"/>
      <c r="AD47" s="1563"/>
      <c r="AE47" s="1563"/>
      <c r="AF47" s="1533"/>
      <c r="AG47" s="1568"/>
      <c r="AH47" s="1563"/>
      <c r="AI47" s="1563"/>
      <c r="AJ47" s="1533"/>
      <c r="AK47" s="1568"/>
      <c r="AL47" s="1563"/>
      <c r="AM47" s="1563"/>
      <c r="AN47" s="1533"/>
      <c r="AO47" s="1568"/>
      <c r="AP47" s="1563"/>
      <c r="AQ47" s="1563"/>
      <c r="AR47" s="1533"/>
      <c r="AS47" s="1568"/>
      <c r="AT47" s="1563"/>
      <c r="AU47" s="1563"/>
      <c r="AV47" s="1533"/>
      <c r="AW47" s="1570">
        <v>10782477.025097582</v>
      </c>
      <c r="AX47" s="1566">
        <f>+AW47</f>
        <v>10782477.025097582</v>
      </c>
      <c r="AY47" s="1526"/>
      <c r="AZ47" s="1567"/>
    </row>
    <row r="48" spans="1:52" ht="13" hidden="1">
      <c r="A48" s="1493">
        <f t="shared" si="1"/>
        <v>33</v>
      </c>
      <c r="C48" s="1516" t="str">
        <f t="shared" si="3"/>
        <v>Base FCR</v>
      </c>
      <c r="D48" s="1562">
        <f t="shared" si="2"/>
        <v>2014</v>
      </c>
      <c r="E48" s="1563">
        <v>4230489.4285714272</v>
      </c>
      <c r="F48" s="1563">
        <v>138704.57142857142</v>
      </c>
      <c r="G48" s="1563">
        <v>4091784.8571428559</v>
      </c>
      <c r="H48" s="1533">
        <v>622701.96133218415</v>
      </c>
      <c r="I48" s="1563">
        <v>6865176.1571428552</v>
      </c>
      <c r="J48" s="1563">
        <v>225087.74285714285</v>
      </c>
      <c r="K48" s="1563">
        <v>6640088.4142857119</v>
      </c>
      <c r="L48" s="1533">
        <v>1010511.6039463527</v>
      </c>
      <c r="M48" s="1568">
        <v>11663802.000000002</v>
      </c>
      <c r="N48" s="1563">
        <v>392060.57142857142</v>
      </c>
      <c r="O48" s="1563">
        <v>11271741.428571431</v>
      </c>
      <c r="P48" s="1533">
        <v>1725340.2089377544</v>
      </c>
      <c r="Q48" s="1568">
        <v>22015610.690476201</v>
      </c>
      <c r="R48" s="1563">
        <v>744189.65714285709</v>
      </c>
      <c r="S48" s="1563">
        <v>21271421.033333346</v>
      </c>
      <c r="T48" s="1533">
        <v>3260282.9071831317</v>
      </c>
      <c r="U48" s="1568">
        <v>15697941.095238097</v>
      </c>
      <c r="V48" s="1563">
        <v>530634.62857142859</v>
      </c>
      <c r="W48" s="1563">
        <v>15167306.466666669</v>
      </c>
      <c r="X48" s="1533">
        <v>2324701.7650485802</v>
      </c>
      <c r="Y48" s="1568">
        <v>6019420.4714285713</v>
      </c>
      <c r="Z48" s="1563">
        <v>193136.48571428572</v>
      </c>
      <c r="AA48" s="1563">
        <v>5826283.9857142856</v>
      </c>
      <c r="AB48" s="1533">
        <v>882299.36704230588</v>
      </c>
      <c r="AC48" s="1568"/>
      <c r="AD48" s="1563"/>
      <c r="AE48" s="1563"/>
      <c r="AF48" s="1533"/>
      <c r="AG48" s="1568"/>
      <c r="AH48" s="1563"/>
      <c r="AI48" s="1563"/>
      <c r="AJ48" s="1533"/>
      <c r="AK48" s="1568"/>
      <c r="AL48" s="1563"/>
      <c r="AM48" s="1563"/>
      <c r="AN48" s="1533"/>
      <c r="AO48" s="1568"/>
      <c r="AP48" s="1563"/>
      <c r="AQ48" s="1563"/>
      <c r="AR48" s="1533"/>
      <c r="AS48" s="1568"/>
      <c r="AT48" s="1563"/>
      <c r="AU48" s="1563"/>
      <c r="AV48" s="1533"/>
      <c r="AW48" s="1570">
        <f>+AB48+X48+T48+P48+L48+H48</f>
        <v>9825837.8134903088</v>
      </c>
      <c r="AX48" s="1532"/>
      <c r="AY48" s="1565">
        <f>+AW48</f>
        <v>9825837.8134903088</v>
      </c>
    </row>
    <row r="49" spans="1:54" ht="13" hidden="1">
      <c r="A49" s="1493">
        <f t="shared" si="1"/>
        <v>34</v>
      </c>
      <c r="C49" s="1516" t="str">
        <f t="shared" si="3"/>
        <v>W Increased ROE</v>
      </c>
      <c r="D49" s="1562">
        <f t="shared" si="2"/>
        <v>2014</v>
      </c>
      <c r="E49" s="1563">
        <v>4230489.4285714272</v>
      </c>
      <c r="F49" s="1563">
        <v>138704.57142857142</v>
      </c>
      <c r="G49" s="1563">
        <v>4091784.8571428559</v>
      </c>
      <c r="H49" s="1533">
        <v>661363.83044789499</v>
      </c>
      <c r="I49" s="1563">
        <v>6865176.1571428552</v>
      </c>
      <c r="J49" s="1563">
        <v>225087.74285714285</v>
      </c>
      <c r="K49" s="1563">
        <v>6640088.4142857119</v>
      </c>
      <c r="L49" s="1533">
        <v>1010511.6039463527</v>
      </c>
      <c r="M49" s="1568">
        <v>11663802.000000002</v>
      </c>
      <c r="N49" s="1563">
        <v>392060.57142857142</v>
      </c>
      <c r="O49" s="1563">
        <v>11271741.428571431</v>
      </c>
      <c r="P49" s="1533">
        <v>1725340.2089377544</v>
      </c>
      <c r="Q49" s="1568">
        <v>22015610.690476201</v>
      </c>
      <c r="R49" s="1563">
        <v>744189.65714285709</v>
      </c>
      <c r="S49" s="1563">
        <v>21271421.033333346</v>
      </c>
      <c r="T49" s="1533">
        <v>3461269.2553437133</v>
      </c>
      <c r="U49" s="1568">
        <v>15697941.095238097</v>
      </c>
      <c r="V49" s="1563">
        <v>530634.62857142859</v>
      </c>
      <c r="W49" s="1563">
        <v>15167306.466666669</v>
      </c>
      <c r="X49" s="1533">
        <v>2468012.4321352169</v>
      </c>
      <c r="Y49" s="1568">
        <v>6019420.4714285713</v>
      </c>
      <c r="Z49" s="1563">
        <v>193136.48571428572</v>
      </c>
      <c r="AA49" s="1563">
        <v>5826283.9857142856</v>
      </c>
      <c r="AB49" s="1533">
        <v>937349.92242364003</v>
      </c>
      <c r="AC49" s="1568"/>
      <c r="AD49" s="1563"/>
      <c r="AE49" s="1563"/>
      <c r="AF49" s="1533"/>
      <c r="AG49" s="1568"/>
      <c r="AH49" s="1563"/>
      <c r="AI49" s="1563"/>
      <c r="AJ49" s="1533"/>
      <c r="AK49" s="1568"/>
      <c r="AL49" s="1563"/>
      <c r="AM49" s="1563"/>
      <c r="AN49" s="1533"/>
      <c r="AO49" s="1568"/>
      <c r="AP49" s="1563"/>
      <c r="AQ49" s="1563"/>
      <c r="AR49" s="1533"/>
      <c r="AS49" s="1568"/>
      <c r="AT49" s="1563"/>
      <c r="AU49" s="1563"/>
      <c r="AV49" s="1533"/>
      <c r="AW49" s="1570">
        <f>+AB49+X49+T49+P49+L49+H49</f>
        <v>10263847.253234573</v>
      </c>
      <c r="AX49" s="1566">
        <f>+AW49</f>
        <v>10263847.253234573</v>
      </c>
      <c r="AY49" s="1526"/>
      <c r="AZ49" s="1567"/>
    </row>
    <row r="50" spans="1:54" ht="13" hidden="1">
      <c r="A50" s="1493">
        <f t="shared" si="1"/>
        <v>35</v>
      </c>
      <c r="C50" s="1516" t="str">
        <f t="shared" si="3"/>
        <v>Base FCR</v>
      </c>
      <c r="D50" s="1562">
        <f t="shared" si="2"/>
        <v>2015</v>
      </c>
      <c r="E50" s="1563">
        <v>4091784.8571428559</v>
      </c>
      <c r="F50" s="1563">
        <v>138704.57142857142</v>
      </c>
      <c r="G50" s="1563">
        <v>3953080.2857142845</v>
      </c>
      <c r="H50" s="1533">
        <v>625383.57977263792</v>
      </c>
      <c r="I50" s="1563">
        <v>6640088.4142857119</v>
      </c>
      <c r="J50" s="1563">
        <v>225087.74285714285</v>
      </c>
      <c r="K50" s="1563">
        <v>6415000.6714285687</v>
      </c>
      <c r="L50" s="1533">
        <v>1014863.294995531</v>
      </c>
      <c r="M50" s="1568">
        <v>11271741.428571431</v>
      </c>
      <c r="N50" s="1563">
        <v>392060.57142857142</v>
      </c>
      <c r="O50" s="1563">
        <v>10879680.85714286</v>
      </c>
      <c r="P50" s="1533">
        <v>1731500.1749673772</v>
      </c>
      <c r="Q50" s="1568">
        <v>21271421.033333346</v>
      </c>
      <c r="R50" s="1563">
        <v>744189.65714285709</v>
      </c>
      <c r="S50" s="1563">
        <v>20527231.376190491</v>
      </c>
      <c r="T50" s="1533">
        <v>3271376.5312157837</v>
      </c>
      <c r="U50" s="1568">
        <v>15167306.466666669</v>
      </c>
      <c r="V50" s="1563">
        <v>530634.62857142859</v>
      </c>
      <c r="W50" s="1563">
        <v>14636671.83809524</v>
      </c>
      <c r="X50" s="1533">
        <v>2332611.9274803959</v>
      </c>
      <c r="Y50" s="1568">
        <v>5826283.9857142856</v>
      </c>
      <c r="Z50" s="1563">
        <v>193136.48571428572</v>
      </c>
      <c r="AA50" s="1563">
        <v>5633147.5</v>
      </c>
      <c r="AB50" s="1533">
        <v>886655.06894753466</v>
      </c>
      <c r="AC50" s="1563">
        <v>4127104.4899999998</v>
      </c>
      <c r="AD50" s="1543">
        <v>68785.074833333332</v>
      </c>
      <c r="AE50" s="1563">
        <v>4058319.4151666663</v>
      </c>
      <c r="AF50" s="1550">
        <v>610056.76330008102</v>
      </c>
      <c r="AG50" s="1563">
        <v>12794561</v>
      </c>
      <c r="AH50" s="1543">
        <v>213242.68333333335</v>
      </c>
      <c r="AI50" s="1563">
        <v>12581318.316666666</v>
      </c>
      <c r="AJ50" s="1550">
        <v>1891255.3560051606</v>
      </c>
      <c r="AK50" s="1563"/>
      <c r="AL50" s="1543"/>
      <c r="AM50" s="1563"/>
      <c r="AN50" s="1550"/>
      <c r="AO50" s="1563"/>
      <c r="AP50" s="1543"/>
      <c r="AQ50" s="1563"/>
      <c r="AR50" s="1550"/>
      <c r="AS50" s="1563"/>
      <c r="AT50" s="1543"/>
      <c r="AU50" s="1563"/>
      <c r="AV50" s="1550"/>
      <c r="AW50" s="1570">
        <f>+AB50+X50+T50+P50+L50+H50+AF50+AJ50</f>
        <v>12363702.696684502</v>
      </c>
      <c r="AX50" s="1532"/>
      <c r="AY50" s="1565">
        <f>+AW50</f>
        <v>12363702.696684502</v>
      </c>
    </row>
    <row r="51" spans="1:54" ht="13" hidden="1">
      <c r="A51" s="1493">
        <f t="shared" si="1"/>
        <v>36</v>
      </c>
      <c r="C51" s="1516" t="str">
        <f t="shared" si="3"/>
        <v>W Increased ROE</v>
      </c>
      <c r="D51" s="1562">
        <f t="shared" si="2"/>
        <v>2015</v>
      </c>
      <c r="E51" s="1563">
        <v>4091784.8571428559</v>
      </c>
      <c r="F51" s="1563">
        <v>138704.57142857142</v>
      </c>
      <c r="G51" s="1563">
        <v>3953080.2857142845</v>
      </c>
      <c r="H51" s="1533">
        <v>664237.14409720595</v>
      </c>
      <c r="I51" s="1563">
        <v>6640088.4142857119</v>
      </c>
      <c r="J51" s="1563">
        <v>225087.74285714285</v>
      </c>
      <c r="K51" s="1563">
        <v>6415000.6714285687</v>
      </c>
      <c r="L51" s="1533">
        <v>1014863.294995531</v>
      </c>
      <c r="M51" s="1568">
        <v>11271741.428571431</v>
      </c>
      <c r="N51" s="1563">
        <v>392060.57142857142</v>
      </c>
      <c r="O51" s="1563">
        <v>10879680.85714286</v>
      </c>
      <c r="P51" s="1533">
        <v>1731500.1749673772</v>
      </c>
      <c r="Q51" s="1568">
        <v>21271421.033333346</v>
      </c>
      <c r="R51" s="1563">
        <v>744189.65714285709</v>
      </c>
      <c r="S51" s="1563">
        <v>20527231.376190491</v>
      </c>
      <c r="T51" s="1533">
        <v>3473132.1362214121</v>
      </c>
      <c r="U51" s="1568">
        <v>15167306.466666669</v>
      </c>
      <c r="V51" s="1563">
        <v>530634.62857142859</v>
      </c>
      <c r="W51" s="1563">
        <v>14636671.83809524</v>
      </c>
      <c r="X51" s="1533">
        <v>2476471.1030236194</v>
      </c>
      <c r="Y51" s="1568">
        <v>5826283.9857142856</v>
      </c>
      <c r="Z51" s="1563">
        <v>193136.48571428572</v>
      </c>
      <c r="AA51" s="1563">
        <v>5633147.5</v>
      </c>
      <c r="AB51" s="1533">
        <v>942021.4776521537</v>
      </c>
      <c r="AC51" s="1563">
        <v>4127104.4899999998</v>
      </c>
      <c r="AD51" s="1563">
        <v>68785.074833333332</v>
      </c>
      <c r="AE51" s="1563">
        <v>4058319.4151666663</v>
      </c>
      <c r="AF51" s="1550">
        <v>610056.76330008102</v>
      </c>
      <c r="AG51" s="1563">
        <v>12794561</v>
      </c>
      <c r="AH51" s="1563">
        <v>213242.68333333335</v>
      </c>
      <c r="AI51" s="1563">
        <v>12581318.316666666</v>
      </c>
      <c r="AJ51" s="1550">
        <v>1891255.3560051606</v>
      </c>
      <c r="AK51" s="1563"/>
      <c r="AL51" s="1563"/>
      <c r="AM51" s="1563"/>
      <c r="AN51" s="1550"/>
      <c r="AO51" s="1563"/>
      <c r="AP51" s="1563"/>
      <c r="AQ51" s="1563"/>
      <c r="AR51" s="1550"/>
      <c r="AS51" s="1563"/>
      <c r="AT51" s="1563"/>
      <c r="AU51" s="1563"/>
      <c r="AV51" s="1550"/>
      <c r="AW51" s="1570">
        <f>+AB51+X51+T51+P51+L51+H51+AF51+AJ51</f>
        <v>12803537.450262541</v>
      </c>
      <c r="AX51" s="1566">
        <f>+AW51</f>
        <v>12803537.450262541</v>
      </c>
      <c r="AY51" s="1526"/>
      <c r="AZ51" s="1567"/>
      <c r="BA51" s="1567"/>
    </row>
    <row r="52" spans="1:54" ht="13" hidden="1">
      <c r="A52" s="1493">
        <f t="shared" si="1"/>
        <v>37</v>
      </c>
      <c r="C52" s="1516" t="str">
        <f t="shared" si="3"/>
        <v>Base FCR</v>
      </c>
      <c r="D52" s="1562">
        <f t="shared" si="2"/>
        <v>2016</v>
      </c>
      <c r="E52" s="1563">
        <v>3953080.2857142845</v>
      </c>
      <c r="F52" s="1563">
        <v>138704.57142857142</v>
      </c>
      <c r="G52" s="1563">
        <v>3814375.7142857132</v>
      </c>
      <c r="H52" s="1533">
        <v>561127.25376284029</v>
      </c>
      <c r="I52" s="1563">
        <v>6415000.6714285687</v>
      </c>
      <c r="J52" s="1563">
        <v>225087.74285714285</v>
      </c>
      <c r="K52" s="1563">
        <v>6189912.9285714254</v>
      </c>
      <c r="L52" s="1533">
        <v>910589.07218603813</v>
      </c>
      <c r="M52" s="1568">
        <v>10879680.85714286</v>
      </c>
      <c r="N52" s="1563">
        <v>392060.57142857142</v>
      </c>
      <c r="O52" s="1563">
        <v>10487620.285714289</v>
      </c>
      <c r="P52" s="1533">
        <v>1553511.1007517767</v>
      </c>
      <c r="Q52" s="1568">
        <v>20527231.376190491</v>
      </c>
      <c r="R52" s="1563">
        <v>744189.65714285709</v>
      </c>
      <c r="S52" s="1563">
        <v>19783041.719047636</v>
      </c>
      <c r="T52" s="1533">
        <v>2935060.7651967099</v>
      </c>
      <c r="U52" s="1568">
        <v>14636671.83809524</v>
      </c>
      <c r="V52" s="1563">
        <v>530634.62857142859</v>
      </c>
      <c r="W52" s="1563">
        <v>14106037.209523812</v>
      </c>
      <c r="X52" s="1533">
        <v>2092806.4022740859</v>
      </c>
      <c r="Y52" s="1568">
        <v>5633147.5</v>
      </c>
      <c r="Z52" s="1563">
        <v>193136.48571428572</v>
      </c>
      <c r="AA52" s="1563">
        <v>5440011.0142857144</v>
      </c>
      <c r="AB52" s="1533">
        <v>795589.99756317353</v>
      </c>
      <c r="AC52" s="1568">
        <v>4058319.4151666663</v>
      </c>
      <c r="AD52" s="1563">
        <v>115582.8</v>
      </c>
      <c r="AE52" s="1563">
        <v>3942736.6151666665</v>
      </c>
      <c r="AF52" s="1533">
        <v>552220.79831740586</v>
      </c>
      <c r="AG52" s="1568">
        <v>12581318.316666666</v>
      </c>
      <c r="AH52" s="1563">
        <v>376463.14285714284</v>
      </c>
      <c r="AI52" s="1563">
        <v>12204855.173809523</v>
      </c>
      <c r="AJ52" s="1533">
        <v>1728088.689526015</v>
      </c>
      <c r="AK52" s="1563">
        <v>13621157</v>
      </c>
      <c r="AL52" s="1543">
        <v>194587.95714285714</v>
      </c>
      <c r="AM52" s="1563">
        <v>13426569.042857142</v>
      </c>
      <c r="AN52" s="1550">
        <v>1061960.3692415874</v>
      </c>
      <c r="AO52" s="1563">
        <v>13621157</v>
      </c>
      <c r="AP52" s="1543">
        <v>194587.95714285714</v>
      </c>
      <c r="AQ52" s="1563">
        <v>13426569.042857142</v>
      </c>
      <c r="AR52" s="1550">
        <v>1061960.3692415874</v>
      </c>
      <c r="AS52" s="1563">
        <v>13621157</v>
      </c>
      <c r="AT52" s="1543">
        <v>194587.95714285714</v>
      </c>
      <c r="AU52" s="1563">
        <v>13426569.042857142</v>
      </c>
      <c r="AV52" s="1550">
        <v>1061960.3692415874</v>
      </c>
      <c r="AW52" s="1570">
        <f>H52+L52+P52+T52+X52+AB52+AF52+AJ52+AN52</f>
        <v>12190954.448819634</v>
      </c>
      <c r="AX52" s="1532"/>
      <c r="AY52" s="1565">
        <f>+AW52</f>
        <v>12190954.448819634</v>
      </c>
      <c r="AZ52" s="1567"/>
      <c r="BA52" s="1567"/>
    </row>
    <row r="53" spans="1:54" ht="13" hidden="1">
      <c r="A53" s="1493">
        <f t="shared" si="1"/>
        <v>38</v>
      </c>
      <c r="C53" s="1516" t="str">
        <f t="shared" si="3"/>
        <v>W Increased ROE</v>
      </c>
      <c r="D53" s="1562">
        <f t="shared" si="2"/>
        <v>2016</v>
      </c>
      <c r="E53" s="1563">
        <v>3953080.2857142845</v>
      </c>
      <c r="F53" s="1563">
        <v>138704.57142857142</v>
      </c>
      <c r="G53" s="1563">
        <v>3814375.7142857132</v>
      </c>
      <c r="H53" s="1533">
        <v>596772.02049812861</v>
      </c>
      <c r="I53" s="1563">
        <v>6415000.6714285687</v>
      </c>
      <c r="J53" s="1563">
        <v>225087.74285714285</v>
      </c>
      <c r="K53" s="1563">
        <v>6189912.9285714254</v>
      </c>
      <c r="L53" s="1533">
        <v>910589.07218603813</v>
      </c>
      <c r="M53" s="1568">
        <v>10879680.85714286</v>
      </c>
      <c r="N53" s="1563">
        <v>392060.57142857142</v>
      </c>
      <c r="O53" s="1563">
        <v>10487620.285714289</v>
      </c>
      <c r="P53" s="1533">
        <v>1553511.1007517767</v>
      </c>
      <c r="Q53" s="1568">
        <v>20527231.376190491</v>
      </c>
      <c r="R53" s="1563">
        <v>744189.65714285709</v>
      </c>
      <c r="S53" s="1563">
        <v>19783041.719047636</v>
      </c>
      <c r="T53" s="1533">
        <v>3119930.3114107698</v>
      </c>
      <c r="U53" s="1568">
        <v>14636671.83809524</v>
      </c>
      <c r="V53" s="1563">
        <v>530634.62857142859</v>
      </c>
      <c r="W53" s="1563">
        <v>14106037.209523812</v>
      </c>
      <c r="X53" s="1533">
        <v>2224625.1961096404</v>
      </c>
      <c r="Y53" s="1568">
        <v>5633147.5</v>
      </c>
      <c r="Z53" s="1563">
        <v>193136.48571428572</v>
      </c>
      <c r="AA53" s="1563">
        <v>5440011.0142857144</v>
      </c>
      <c r="AB53" s="1533">
        <v>846426.08141180547</v>
      </c>
      <c r="AC53" s="1568">
        <v>4058319.4151666663</v>
      </c>
      <c r="AD53" s="1563">
        <v>115582.8</v>
      </c>
      <c r="AE53" s="1563">
        <v>3942736.6151666665</v>
      </c>
      <c r="AF53" s="1533">
        <v>552220.79831740586</v>
      </c>
      <c r="AG53" s="1568">
        <v>12581318.316666666</v>
      </c>
      <c r="AH53" s="1563">
        <v>376463.14285714284</v>
      </c>
      <c r="AI53" s="1563">
        <v>12204855.173809523</v>
      </c>
      <c r="AJ53" s="1533">
        <v>1728088.689526015</v>
      </c>
      <c r="AK53" s="1563">
        <v>13621157</v>
      </c>
      <c r="AL53" s="1563">
        <v>194587.95714285714</v>
      </c>
      <c r="AM53" s="1563">
        <v>13426569.042857142</v>
      </c>
      <c r="AN53" s="1550">
        <v>1061960.3692415874</v>
      </c>
      <c r="AO53" s="1563">
        <v>13621157</v>
      </c>
      <c r="AP53" s="1563">
        <v>194587.95714285714</v>
      </c>
      <c r="AQ53" s="1563">
        <v>13426569.042857142</v>
      </c>
      <c r="AR53" s="1550">
        <v>1061960.3692415874</v>
      </c>
      <c r="AS53" s="1563">
        <v>13621157</v>
      </c>
      <c r="AT53" s="1563">
        <v>194587.95714285714</v>
      </c>
      <c r="AU53" s="1563">
        <v>13426569.042857142</v>
      </c>
      <c r="AV53" s="1550">
        <v>1061960.3692415874</v>
      </c>
      <c r="AW53" s="1570">
        <f>H53+L53+P53+T53+X53+AB53+AF53+AJ53+AN53</f>
        <v>12594123.639453169</v>
      </c>
      <c r="AX53" s="1566">
        <f>+AW53</f>
        <v>12594123.639453169</v>
      </c>
      <c r="AY53" s="1526"/>
      <c r="AZ53" s="1567"/>
      <c r="BA53" s="1567"/>
    </row>
    <row r="54" spans="1:54" ht="13" hidden="1">
      <c r="A54" s="1493">
        <v>39</v>
      </c>
      <c r="C54" s="1516" t="s">
        <v>31</v>
      </c>
      <c r="D54" s="1562">
        <v>2017</v>
      </c>
      <c r="E54" s="1563">
        <v>3814375.7142857132</v>
      </c>
      <c r="F54" s="1563">
        <v>138704.57142857142</v>
      </c>
      <c r="G54" s="1563">
        <v>3675671.1428571418</v>
      </c>
      <c r="H54" s="1533">
        <v>540960.18987904279</v>
      </c>
      <c r="I54" s="1563">
        <v>6189912.9285714254</v>
      </c>
      <c r="J54" s="1563">
        <v>225087.74285714285</v>
      </c>
      <c r="K54" s="1563">
        <v>5964825.1857142821</v>
      </c>
      <c r="L54" s="1533">
        <v>877862.25689143606</v>
      </c>
      <c r="M54" s="1568">
        <v>10487620.285714289</v>
      </c>
      <c r="N54" s="1563">
        <v>392060.57142857142</v>
      </c>
      <c r="O54" s="1563">
        <v>10095559.714285718</v>
      </c>
      <c r="P54" s="1533">
        <v>1496891.6236747215</v>
      </c>
      <c r="Q54" s="1568">
        <v>19783041.719047636</v>
      </c>
      <c r="R54" s="1563">
        <v>744189.65714285709</v>
      </c>
      <c r="S54" s="1563">
        <v>19038852.061904781</v>
      </c>
      <c r="T54" s="1533">
        <v>2827750.703029979</v>
      </c>
      <c r="U54" s="1568">
        <v>14106037.209523812</v>
      </c>
      <c r="V54" s="1563">
        <v>530634.62857142859</v>
      </c>
      <c r="W54" s="1563">
        <v>13575402.580952384</v>
      </c>
      <c r="X54" s="1533">
        <v>2016290.3765093132</v>
      </c>
      <c r="Y54" s="1568">
        <v>5440011.0142857144</v>
      </c>
      <c r="Z54" s="1563">
        <v>193136.48571428572</v>
      </c>
      <c r="AA54" s="1563">
        <v>5246874.5285714287</v>
      </c>
      <c r="AB54" s="1533">
        <v>767340.40015423298</v>
      </c>
      <c r="AC54" s="1568">
        <v>3942736.6151666665</v>
      </c>
      <c r="AD54" s="1563">
        <v>115582.8</v>
      </c>
      <c r="AE54" s="1563">
        <v>3827153.8151666666</v>
      </c>
      <c r="AF54" s="1533">
        <v>534416.27693294501</v>
      </c>
      <c r="AG54" s="1568">
        <v>12204855.173809523</v>
      </c>
      <c r="AH54" s="1563">
        <v>376463.14285714284</v>
      </c>
      <c r="AI54" s="1563">
        <v>11828392.030952379</v>
      </c>
      <c r="AJ54" s="1533">
        <v>1670930.7289826246</v>
      </c>
      <c r="AK54" s="1568">
        <v>14647390.042857142</v>
      </c>
      <c r="AL54" s="1563">
        <v>424056.51428571431</v>
      </c>
      <c r="AM54" s="1563">
        <v>14223333.528571429</v>
      </c>
      <c r="AN54" s="1533">
        <v>1980620.0920913997</v>
      </c>
      <c r="AO54" s="1568">
        <v>14647390.042857142</v>
      </c>
      <c r="AP54" s="1563">
        <v>424056.51428571431</v>
      </c>
      <c r="AQ54" s="1563">
        <v>14223333.528571429</v>
      </c>
      <c r="AR54" s="1533">
        <v>1980620.0920913997</v>
      </c>
      <c r="AS54" s="1568">
        <v>14647390.042857142</v>
      </c>
      <c r="AT54" s="1563">
        <v>424056.51428571431</v>
      </c>
      <c r="AU54" s="1563">
        <v>14223333.528571429</v>
      </c>
      <c r="AV54" s="1533">
        <v>1980620.0920913997</v>
      </c>
      <c r="AW54" s="1570">
        <v>12713062.648145698</v>
      </c>
      <c r="AX54" s="1532"/>
      <c r="AY54" s="1565">
        <v>12713062.648145698</v>
      </c>
      <c r="BA54" s="1567"/>
      <c r="BB54" s="1567"/>
    </row>
    <row r="55" spans="1:54" ht="13" hidden="1">
      <c r="A55" s="1493">
        <v>40</v>
      </c>
      <c r="C55" s="1516" t="s">
        <v>47</v>
      </c>
      <c r="D55" s="1562">
        <v>2017</v>
      </c>
      <c r="E55" s="1563">
        <v>3814375.7142857132</v>
      </c>
      <c r="F55" s="1563">
        <v>138704.57142857142</v>
      </c>
      <c r="G55" s="1563">
        <v>3675671.1428571418</v>
      </c>
      <c r="H55" s="1533">
        <v>573924.99717319966</v>
      </c>
      <c r="I55" s="1563">
        <v>6189912.9285714254</v>
      </c>
      <c r="J55" s="1563">
        <v>225087.74285714285</v>
      </c>
      <c r="K55" s="1563">
        <v>5964825.1857142821</v>
      </c>
      <c r="L55" s="1533">
        <v>877862.25689143606</v>
      </c>
      <c r="M55" s="1568">
        <v>10487620.285714289</v>
      </c>
      <c r="N55" s="1563">
        <v>392060.57142857142</v>
      </c>
      <c r="O55" s="1563">
        <v>10095559.714285718</v>
      </c>
      <c r="P55" s="1533">
        <v>1496891.6236747215</v>
      </c>
      <c r="Q55" s="1568">
        <v>19783041.719047636</v>
      </c>
      <c r="R55" s="1563">
        <v>744189.65714285709</v>
      </c>
      <c r="S55" s="1563">
        <v>19038852.061904781</v>
      </c>
      <c r="T55" s="1533">
        <v>2998498.3202487496</v>
      </c>
      <c r="U55" s="1568">
        <v>14106037.209523812</v>
      </c>
      <c r="V55" s="1563">
        <v>530634.62857142859</v>
      </c>
      <c r="W55" s="1563">
        <v>13575402.580952384</v>
      </c>
      <c r="X55" s="1533">
        <v>2138039.7149645048</v>
      </c>
      <c r="Y55" s="1568">
        <v>5440011.0142857144</v>
      </c>
      <c r="Z55" s="1563">
        <v>193136.48571428572</v>
      </c>
      <c r="AA55" s="1563">
        <v>5246874.5285714287</v>
      </c>
      <c r="AB55" s="1533">
        <v>814396.35293365701</v>
      </c>
      <c r="AC55" s="1568">
        <v>3942736.6151666665</v>
      </c>
      <c r="AD55" s="1563">
        <v>115582.8</v>
      </c>
      <c r="AE55" s="1563">
        <v>3827153.8151666666</v>
      </c>
      <c r="AF55" s="1533">
        <v>534416.27693294501</v>
      </c>
      <c r="AG55" s="1568">
        <v>12204855.173809523</v>
      </c>
      <c r="AH55" s="1563">
        <v>376463.14285714284</v>
      </c>
      <c r="AI55" s="1563">
        <v>11828392.030952379</v>
      </c>
      <c r="AJ55" s="1533">
        <v>1670930.7289826246</v>
      </c>
      <c r="AK55" s="1568">
        <v>14647390.042857142</v>
      </c>
      <c r="AL55" s="1563">
        <v>424056.51428571431</v>
      </c>
      <c r="AM55" s="1563">
        <v>14223333.528571429</v>
      </c>
      <c r="AN55" s="1533">
        <v>1980620.0920913997</v>
      </c>
      <c r="AO55" s="1568">
        <v>14647390.042857142</v>
      </c>
      <c r="AP55" s="1563">
        <v>424056.51428571431</v>
      </c>
      <c r="AQ55" s="1563">
        <v>14223333.528571429</v>
      </c>
      <c r="AR55" s="1533">
        <v>1980620.0920913997</v>
      </c>
      <c r="AS55" s="1568">
        <v>14647390.042857142</v>
      </c>
      <c r="AT55" s="1563">
        <v>424056.51428571431</v>
      </c>
      <c r="AU55" s="1563">
        <v>14223333.528571429</v>
      </c>
      <c r="AV55" s="1533">
        <v>1980620.0920913997</v>
      </c>
      <c r="AW55" s="1570">
        <v>13085580.363893237</v>
      </c>
      <c r="AX55" s="1566">
        <v>13085580.363893237</v>
      </c>
      <c r="AY55" s="1526"/>
      <c r="BA55" s="1567"/>
    </row>
    <row r="56" spans="1:54" ht="13" hidden="1">
      <c r="A56" s="1493">
        <f t="shared" si="1"/>
        <v>41</v>
      </c>
      <c r="C56" s="1516" t="str">
        <f t="shared" si="3"/>
        <v>Base FCR</v>
      </c>
      <c r="D56" s="1562">
        <f t="shared" si="2"/>
        <v>2018</v>
      </c>
      <c r="E56" s="1563">
        <v>3675671.1428571418</v>
      </c>
      <c r="F56" s="1563">
        <v>138704.57142857142</v>
      </c>
      <c r="G56" s="1563">
        <v>3536966.5714285704</v>
      </c>
      <c r="H56" s="1533">
        <v>476074.62410992192</v>
      </c>
      <c r="I56" s="1563">
        <v>5964825.1857142821</v>
      </c>
      <c r="J56" s="1563">
        <v>225087.74285714285</v>
      </c>
      <c r="K56" s="1563">
        <v>5739737.4428571388</v>
      </c>
      <c r="L56" s="1533">
        <v>772566.91303536715</v>
      </c>
      <c r="M56" s="1568">
        <v>10095559.714285718</v>
      </c>
      <c r="N56" s="1563">
        <v>392060.57142857142</v>
      </c>
      <c r="O56" s="1563">
        <v>9703499.1428571474</v>
      </c>
      <c r="P56" s="1533">
        <v>1317619.224841835</v>
      </c>
      <c r="Q56" s="1568">
        <v>19038852.061904781</v>
      </c>
      <c r="R56" s="1563">
        <v>744189.65714285709</v>
      </c>
      <c r="S56" s="1563">
        <v>18294662.404761925</v>
      </c>
      <c r="T56" s="1533">
        <v>2489207.9078494711</v>
      </c>
      <c r="U56" s="1568">
        <v>13575402.580952384</v>
      </c>
      <c r="V56" s="1563">
        <v>530634.62857142859</v>
      </c>
      <c r="W56" s="1563">
        <v>13044767.952380955</v>
      </c>
      <c r="X56" s="1533">
        <v>1774896.8975058051</v>
      </c>
      <c r="Y56" s="1568">
        <v>5246874.5285714287</v>
      </c>
      <c r="Z56" s="1563">
        <v>193136.48571428572</v>
      </c>
      <c r="AA56" s="1563">
        <v>5053738.0428571431</v>
      </c>
      <c r="AB56" s="1533">
        <v>675182.28267747932</v>
      </c>
      <c r="AC56" s="1568">
        <v>3827153.8151666666</v>
      </c>
      <c r="AD56" s="1563">
        <v>115582.8</v>
      </c>
      <c r="AE56" s="1563">
        <v>3711571.0151666668</v>
      </c>
      <c r="AF56" s="1533">
        <v>469607.32458339265</v>
      </c>
      <c r="AG56" s="1568">
        <v>11828392.030952379</v>
      </c>
      <c r="AH56" s="1563">
        <v>376463.14285714284</v>
      </c>
      <c r="AI56" s="1563">
        <v>11451928.888095235</v>
      </c>
      <c r="AJ56" s="1533">
        <v>1468794.0355178835</v>
      </c>
      <c r="AK56" s="1568">
        <v>14223333.528571429</v>
      </c>
      <c r="AL56" s="1563">
        <v>424056.51428571431</v>
      </c>
      <c r="AM56" s="1563">
        <v>13799277.014285715</v>
      </c>
      <c r="AN56" s="1533">
        <v>1740286.8826699406</v>
      </c>
      <c r="AO56" s="1568">
        <v>14223333.528571429</v>
      </c>
      <c r="AP56" s="1563">
        <v>424056.51428571431</v>
      </c>
      <c r="AQ56" s="1563">
        <v>13799277.014285715</v>
      </c>
      <c r="AR56" s="1533">
        <v>1740286.8826699406</v>
      </c>
      <c r="AS56" s="1568">
        <v>14223333.528571429</v>
      </c>
      <c r="AT56" s="1563">
        <v>424056.51428571431</v>
      </c>
      <c r="AU56" s="1563">
        <v>13799277.014285715</v>
      </c>
      <c r="AV56" s="1533">
        <v>1740286.8826699406</v>
      </c>
      <c r="AW56" s="1570">
        <f>H56+L56+P56+T56+X56+AB56+AF56+AJ56+AN56</f>
        <v>11184236.092791095</v>
      </c>
      <c r="AX56" s="1532"/>
      <c r="AY56" s="1565">
        <f>+AW56</f>
        <v>11184236.092791095</v>
      </c>
      <c r="BA56" s="1567"/>
      <c r="BB56" s="1567"/>
    </row>
    <row r="57" spans="1:54" ht="13" hidden="1">
      <c r="A57" s="1493">
        <f t="shared" si="1"/>
        <v>42</v>
      </c>
      <c r="C57" s="1516" t="str">
        <f t="shared" si="3"/>
        <v>W Increased ROE</v>
      </c>
      <c r="D57" s="1562">
        <f t="shared" si="2"/>
        <v>2018</v>
      </c>
      <c r="E57" s="1563">
        <v>3675671.1428571418</v>
      </c>
      <c r="F57" s="1563">
        <v>138704.57142857142</v>
      </c>
      <c r="G57" s="1563">
        <v>3536966.5714285704</v>
      </c>
      <c r="H57" s="1533">
        <v>501689.62916241743</v>
      </c>
      <c r="I57" s="1563">
        <v>5964825.1857142821</v>
      </c>
      <c r="J57" s="1563">
        <v>225087.74285714285</v>
      </c>
      <c r="K57" s="1563">
        <v>5739737.4428571388</v>
      </c>
      <c r="L57" s="1533">
        <v>772566.91303536715</v>
      </c>
      <c r="M57" s="1568">
        <v>10095559.714285718</v>
      </c>
      <c r="N57" s="1563">
        <v>392060.57142857142</v>
      </c>
      <c r="O57" s="1563">
        <v>9703499.1428571474</v>
      </c>
      <c r="P57" s="1533">
        <v>1317619.224841835</v>
      </c>
      <c r="Q57" s="1568">
        <v>19038852.061904781</v>
      </c>
      <c r="R57" s="1563">
        <v>744189.65714285709</v>
      </c>
      <c r="S57" s="1563">
        <v>18294662.404761925</v>
      </c>
      <c r="T57" s="1533">
        <v>2621699.3692382062</v>
      </c>
      <c r="U57" s="1568">
        <v>13575402.580952384</v>
      </c>
      <c r="V57" s="1563">
        <v>530634.62857142859</v>
      </c>
      <c r="W57" s="1563">
        <v>13044767.952380955</v>
      </c>
      <c r="X57" s="1533">
        <v>1869368.18816149</v>
      </c>
      <c r="Y57" s="1568">
        <v>5246874.5285714287</v>
      </c>
      <c r="Z57" s="1563">
        <v>193136.48571428572</v>
      </c>
      <c r="AA57" s="1563">
        <v>5053738.0428571431</v>
      </c>
      <c r="AB57" s="1533">
        <v>711781.87243540271</v>
      </c>
      <c r="AC57" s="1568">
        <v>3827153.8151666666</v>
      </c>
      <c r="AD57" s="1563">
        <v>115582.8</v>
      </c>
      <c r="AE57" s="1563">
        <v>3711571.0151666668</v>
      </c>
      <c r="AF57" s="1533">
        <v>469607.32458339265</v>
      </c>
      <c r="AG57" s="1568">
        <v>11828392.030952379</v>
      </c>
      <c r="AH57" s="1563">
        <v>376463.14285714284</v>
      </c>
      <c r="AI57" s="1563">
        <v>11451928.888095235</v>
      </c>
      <c r="AJ57" s="1533">
        <v>1468794.0355178835</v>
      </c>
      <c r="AK57" s="1568">
        <v>14223333.528571429</v>
      </c>
      <c r="AL57" s="1563">
        <v>424056.51428571431</v>
      </c>
      <c r="AM57" s="1563">
        <v>13799277.014285715</v>
      </c>
      <c r="AN57" s="1533">
        <v>1740286.8826699406</v>
      </c>
      <c r="AO57" s="1568">
        <v>14223333.528571429</v>
      </c>
      <c r="AP57" s="1563">
        <v>424056.51428571431</v>
      </c>
      <c r="AQ57" s="1563">
        <v>13799277.014285715</v>
      </c>
      <c r="AR57" s="1533">
        <v>1740286.8826699406</v>
      </c>
      <c r="AS57" s="1568">
        <v>14223333.528571429</v>
      </c>
      <c r="AT57" s="1563">
        <v>424056.51428571431</v>
      </c>
      <c r="AU57" s="1563">
        <v>13799277.014285715</v>
      </c>
      <c r="AV57" s="1533">
        <v>1740286.8826699406</v>
      </c>
      <c r="AW57" s="1570">
        <f>H57+L57+P57+T57+X57+AB57+AF57+AJ57+AN57</f>
        <v>11473413.439645935</v>
      </c>
      <c r="AX57" s="1566">
        <f>+AW57</f>
        <v>11473413.439645935</v>
      </c>
      <c r="AY57" s="1526"/>
    </row>
    <row r="58" spans="1:54" ht="13" hidden="1">
      <c r="A58" s="1493">
        <f t="shared" si="1"/>
        <v>43</v>
      </c>
      <c r="C58" s="1516" t="str">
        <f t="shared" si="3"/>
        <v>Base FCR</v>
      </c>
      <c r="D58" s="1562">
        <f t="shared" si="2"/>
        <v>2019</v>
      </c>
      <c r="E58" s="1563">
        <f>+G57</f>
        <v>3536966.5714285704</v>
      </c>
      <c r="F58" s="1563">
        <f>+E$32</f>
        <v>138704.57142857142</v>
      </c>
      <c r="G58" s="1563">
        <f t="shared" ref="G58:G75" si="4">+E58-F58</f>
        <v>3398261.9999999991</v>
      </c>
      <c r="H58" s="1533">
        <f>+E$29*G58+F58</f>
        <v>438815.24131184712</v>
      </c>
      <c r="I58" s="1563">
        <f>+K57</f>
        <v>5739737.4428571388</v>
      </c>
      <c r="J58" s="1563">
        <f>+I$32</f>
        <v>225087.74285714285</v>
      </c>
      <c r="K58" s="1563">
        <f t="shared" ref="K58:K75" si="5">+I58-J58</f>
        <v>5514649.6999999955</v>
      </c>
      <c r="L58" s="1533">
        <f>+I$29*K58+J58</f>
        <v>712102.93345710379</v>
      </c>
      <c r="M58" s="1568">
        <f>+O57</f>
        <v>9703499.1428571474</v>
      </c>
      <c r="N58" s="1563">
        <f>+M$32</f>
        <v>392060.57142857142</v>
      </c>
      <c r="O58" s="1563">
        <f t="shared" ref="O58:O75" si="6">+M58-N58</f>
        <v>9311438.5714285765</v>
      </c>
      <c r="P58" s="1533">
        <f>+M$29*O58+N58</f>
        <v>1214381.5305683913</v>
      </c>
      <c r="Q58" s="1568">
        <f>+S57</f>
        <v>18294662.404761925</v>
      </c>
      <c r="R58" s="1563">
        <f>+Q$32</f>
        <v>744189.65714285709</v>
      </c>
      <c r="S58" s="1563">
        <f t="shared" ref="S58:S75" si="7">+Q58-R58</f>
        <v>17550472.74761907</v>
      </c>
      <c r="T58" s="1533">
        <f>+Q$29*S58+R58</f>
        <v>2294124.3393586883</v>
      </c>
      <c r="U58" s="1568">
        <f>+W57</f>
        <v>13044767.952380955</v>
      </c>
      <c r="V58" s="1563">
        <f>+U$32</f>
        <v>530634.62857142859</v>
      </c>
      <c r="W58" s="1563">
        <f t="shared" ref="W58:W75" si="8">+U58-V58</f>
        <v>12514133.323809527</v>
      </c>
      <c r="X58" s="1533">
        <f>+U$29*W58+V58</f>
        <v>1635795.1296796722</v>
      </c>
      <c r="Y58" s="1568">
        <f>+AA57</f>
        <v>5053738.0428571431</v>
      </c>
      <c r="Z58" s="1563">
        <f>+Y$32</f>
        <v>193136.48571428572</v>
      </c>
      <c r="AA58" s="1563">
        <f t="shared" ref="AA58:AA75" si="9">+Y58-Z58</f>
        <v>4860601.5571428575</v>
      </c>
      <c r="AB58" s="1533">
        <f>+Y$29*AA58+Z58</f>
        <v>622390.73078127473</v>
      </c>
      <c r="AC58" s="1568">
        <f>+AE57</f>
        <v>3711571.0151666668</v>
      </c>
      <c r="AD58" s="1563">
        <f>+AC$32</f>
        <v>115582.8</v>
      </c>
      <c r="AE58" s="1563">
        <f t="shared" ref="AE58:AE75" si="10">+AC58-AD58</f>
        <v>3595988.215166667</v>
      </c>
      <c r="AF58" s="1533">
        <f>+AC$29*AE58+AD58</f>
        <v>433155.26267239952</v>
      </c>
      <c r="AG58" s="1568">
        <f>+AI57</f>
        <v>11451928.888095235</v>
      </c>
      <c r="AH58" s="1563">
        <f>+AG$32</f>
        <v>376463.14285714284</v>
      </c>
      <c r="AI58" s="1563">
        <f t="shared" ref="AI58:AI75" si="11">+AG58-AH58</f>
        <v>11075465.745238092</v>
      </c>
      <c r="AJ58" s="1533">
        <f>+AG$29*AI58+AH58</f>
        <v>1354570.6119318281</v>
      </c>
      <c r="AK58" s="1568">
        <f>+AM57</f>
        <v>13799277.014285715</v>
      </c>
      <c r="AL58" s="1563">
        <f>+AK$32</f>
        <v>424056.51428571431</v>
      </c>
      <c r="AM58" s="1563">
        <f t="shared" ref="AM58:AM75" si="12">+AK58-AL58</f>
        <v>13375220.500000002</v>
      </c>
      <c r="AN58" s="1533">
        <f>+AK$29*AM58+AL58</f>
        <v>1605262.1965113708</v>
      </c>
      <c r="AO58" s="1568">
        <f>+AQ57</f>
        <v>13799277.014285715</v>
      </c>
      <c r="AP58" s="1563">
        <f>+AO$32</f>
        <v>371428.57142857142</v>
      </c>
      <c r="AQ58" s="1563">
        <f t="shared" ref="AQ58:AQ75" si="13">+AO58-AP58</f>
        <v>13427848.442857144</v>
      </c>
      <c r="AR58" s="1533">
        <f>+AO$29*AQ58+AP58</f>
        <v>1557281.9845194276</v>
      </c>
      <c r="AS58" s="1568">
        <f>+AU57</f>
        <v>13799277.014285715</v>
      </c>
      <c r="AT58" s="1563">
        <f>+AS$32</f>
        <v>2000</v>
      </c>
      <c r="AU58" s="1563">
        <f t="shared" ref="AU58:AU75" si="14">+AS58-AT58</f>
        <v>13797277.014285715</v>
      </c>
      <c r="AV58" s="1533">
        <f>+AS$29*AU58+AT58</f>
        <v>1220478.7539402228</v>
      </c>
      <c r="AW58" s="1570">
        <f>H58+L58+P58+T58+X58+AB58+AF58+AJ58+AN58</f>
        <v>10310597.976272576</v>
      </c>
      <c r="AX58" s="1532"/>
      <c r="AY58" s="1565">
        <f>+AW58</f>
        <v>10310597.976272576</v>
      </c>
    </row>
    <row r="59" spans="1:54" ht="13" hidden="1">
      <c r="A59" s="1493">
        <f t="shared" si="1"/>
        <v>44</v>
      </c>
      <c r="C59" s="1516" t="str">
        <f t="shared" si="3"/>
        <v>W Increased ROE</v>
      </c>
      <c r="D59" s="1562">
        <f t="shared" si="2"/>
        <v>2019</v>
      </c>
      <c r="E59" s="1563">
        <f>+E58</f>
        <v>3536966.5714285704</v>
      </c>
      <c r="F59" s="1563">
        <f>+F58</f>
        <v>138704.57142857142</v>
      </c>
      <c r="G59" s="1563">
        <f t="shared" si="4"/>
        <v>3398261.9999999991</v>
      </c>
      <c r="H59" s="1533">
        <f>+E$30*G59+F59</f>
        <v>467304.20375552675</v>
      </c>
      <c r="I59" s="1563">
        <f>+I58</f>
        <v>5739737.4428571388</v>
      </c>
      <c r="J59" s="1563">
        <f>+J58</f>
        <v>225087.74285714285</v>
      </c>
      <c r="K59" s="1563">
        <f t="shared" si="5"/>
        <v>5514649.6999999955</v>
      </c>
      <c r="L59" s="1533">
        <f>+I$30*K59+J59</f>
        <v>712102.93345710379</v>
      </c>
      <c r="M59" s="1568">
        <f>+M58</f>
        <v>9703499.1428571474</v>
      </c>
      <c r="N59" s="1563">
        <f>+N58</f>
        <v>392060.57142857142</v>
      </c>
      <c r="O59" s="1563">
        <f t="shared" si="6"/>
        <v>9311438.5714285765</v>
      </c>
      <c r="P59" s="1533">
        <f>+M$30*O59+N59</f>
        <v>1214381.5305683913</v>
      </c>
      <c r="Q59" s="1568">
        <f>+Q58</f>
        <v>18294662.404761925</v>
      </c>
      <c r="R59" s="1563">
        <f>+R58</f>
        <v>744189.65714285709</v>
      </c>
      <c r="S59" s="1563">
        <f t="shared" si="7"/>
        <v>17550472.74761907</v>
      </c>
      <c r="T59" s="1533">
        <f>+Q$30*S59+R59</f>
        <v>2441256.8320787149</v>
      </c>
      <c r="U59" s="1568">
        <f>+U58</f>
        <v>13044767.952380955</v>
      </c>
      <c r="V59" s="1563">
        <f>+V58</f>
        <v>530634.62857142859</v>
      </c>
      <c r="W59" s="1563">
        <f t="shared" si="8"/>
        <v>12514133.323809527</v>
      </c>
      <c r="X59" s="1533">
        <f>+U$30*W59+V59</f>
        <v>1740706.0147960077</v>
      </c>
      <c r="Y59" s="1568">
        <f>+Y58</f>
        <v>5053738.0428571431</v>
      </c>
      <c r="Z59" s="1563">
        <f>+Z58</f>
        <v>193136.48571428572</v>
      </c>
      <c r="AA59" s="1563">
        <f t="shared" si="9"/>
        <v>4860601.5571428575</v>
      </c>
      <c r="AB59" s="1533">
        <f>+Y$30*AA59+Z59</f>
        <v>663139.05896054208</v>
      </c>
      <c r="AC59" s="1568">
        <f>+AC58</f>
        <v>3711571.0151666668</v>
      </c>
      <c r="AD59" s="1563">
        <f>+AD58</f>
        <v>115582.8</v>
      </c>
      <c r="AE59" s="1563">
        <f t="shared" si="10"/>
        <v>3595988.215166667</v>
      </c>
      <c r="AF59" s="1533">
        <f>+AC$30*AE59+AD59</f>
        <v>433155.26267239952</v>
      </c>
      <c r="AG59" s="1568">
        <f>+AG58</f>
        <v>11451928.888095235</v>
      </c>
      <c r="AH59" s="1563">
        <f>+AH58</f>
        <v>376463.14285714284</v>
      </c>
      <c r="AI59" s="1563">
        <f t="shared" si="11"/>
        <v>11075465.745238092</v>
      </c>
      <c r="AJ59" s="1533">
        <f>+AG$30*AI59+AH59</f>
        <v>1354570.6119318281</v>
      </c>
      <c r="AK59" s="1568">
        <f>+AK58</f>
        <v>13799277.014285715</v>
      </c>
      <c r="AL59" s="1563">
        <f>+AL58</f>
        <v>424056.51428571431</v>
      </c>
      <c r="AM59" s="1563">
        <f t="shared" si="12"/>
        <v>13375220.500000002</v>
      </c>
      <c r="AN59" s="1533">
        <f>+AK$30*AM59+AL59</f>
        <v>1605262.1965113708</v>
      </c>
      <c r="AO59" s="1568">
        <f>+AO58</f>
        <v>13799277.014285715</v>
      </c>
      <c r="AP59" s="1563">
        <f>+AP58</f>
        <v>371428.57142857142</v>
      </c>
      <c r="AQ59" s="1563">
        <f t="shared" si="13"/>
        <v>13427848.442857144</v>
      </c>
      <c r="AR59" s="1533">
        <f>+AO$30*AQ59+AP59</f>
        <v>1557281.9845194276</v>
      </c>
      <c r="AS59" s="1568">
        <f>+AS58</f>
        <v>13799277.014285715</v>
      </c>
      <c r="AT59" s="1563">
        <f>+AT58</f>
        <v>2000</v>
      </c>
      <c r="AU59" s="1563">
        <f t="shared" si="14"/>
        <v>13797277.014285715</v>
      </c>
      <c r="AV59" s="1533">
        <f>+AS$30*AU59+AT59</f>
        <v>1220478.7539402228</v>
      </c>
      <c r="AW59" s="1570">
        <f t="shared" ref="AW59" si="15">H59+L59+P59+T59+X59+AB59+AF59+AJ59+AN59</f>
        <v>10631878.644731885</v>
      </c>
      <c r="AX59" s="1566">
        <f>+AW59</f>
        <v>10631878.644731885</v>
      </c>
      <c r="AY59" s="1526"/>
      <c r="BA59" s="1567"/>
    </row>
    <row r="60" spans="1:54" ht="13">
      <c r="A60" s="1493">
        <f t="shared" si="1"/>
        <v>45</v>
      </c>
      <c r="C60" s="1516" t="str">
        <f t="shared" si="3"/>
        <v>Base FCR</v>
      </c>
      <c r="D60" s="1562">
        <f t="shared" si="2"/>
        <v>2020</v>
      </c>
      <c r="E60" s="1563">
        <f>+G59</f>
        <v>3398261.9999999991</v>
      </c>
      <c r="F60" s="1563">
        <f>+E$32</f>
        <v>138704.57142857142</v>
      </c>
      <c r="G60" s="1563">
        <f t="shared" si="4"/>
        <v>3259557.4285714277</v>
      </c>
      <c r="H60" s="1533">
        <f>+E$29*G60+F60</f>
        <v>426565.82621457055</v>
      </c>
      <c r="I60" s="1563">
        <f>+K59</f>
        <v>5514649.6999999955</v>
      </c>
      <c r="J60" s="1563">
        <f>+I$32</f>
        <v>225087.74285714285</v>
      </c>
      <c r="K60" s="1563">
        <f t="shared" si="5"/>
        <v>5289561.9571428522</v>
      </c>
      <c r="L60" s="1533">
        <f>+I$29*K60+J60</f>
        <v>692224.76241220743</v>
      </c>
      <c r="M60" s="1568">
        <f>+O59</f>
        <v>9311438.5714285765</v>
      </c>
      <c r="N60" s="1563">
        <f>+M$32</f>
        <v>392060.57142857142</v>
      </c>
      <c r="O60" s="1563">
        <f t="shared" si="6"/>
        <v>8919378.0000000056</v>
      </c>
      <c r="P60" s="1533">
        <f>+M$29*O60+N60</f>
        <v>1179757.4901835569</v>
      </c>
      <c r="Q60" s="1568">
        <f>+S59</f>
        <v>17550472.74761907</v>
      </c>
      <c r="R60" s="1563">
        <f>+Q$32</f>
        <v>744189.65714285709</v>
      </c>
      <c r="S60" s="1563">
        <f t="shared" si="7"/>
        <v>16806283.090476215</v>
      </c>
      <c r="T60" s="1533">
        <f>+Q$29*S60+R60</f>
        <v>2228402.7273919396</v>
      </c>
      <c r="U60" s="1568">
        <f>+W59</f>
        <v>12514133.323809527</v>
      </c>
      <c r="V60" s="1563">
        <f>+U$32</f>
        <v>530634.62857142859</v>
      </c>
      <c r="W60" s="1563">
        <f t="shared" si="8"/>
        <v>11983498.695238099</v>
      </c>
      <c r="X60" s="1533">
        <f>+U$29*W60+V60</f>
        <v>1588933.2003040577</v>
      </c>
      <c r="Y60" s="1568">
        <f>+AA59</f>
        <v>4860601.5571428575</v>
      </c>
      <c r="Z60" s="1563">
        <f>+Y$32</f>
        <v>193136.48571428572</v>
      </c>
      <c r="AA60" s="1563">
        <f t="shared" si="9"/>
        <v>4667465.0714285718</v>
      </c>
      <c r="AB60" s="1533">
        <f>+Y$29*AA60+Z60</f>
        <v>605334.27071238786</v>
      </c>
      <c r="AC60" s="1568">
        <f>+AE59</f>
        <v>3595988.215166667</v>
      </c>
      <c r="AD60" s="1563">
        <f>+AC$32</f>
        <v>115582.8</v>
      </c>
      <c r="AE60" s="1563">
        <f t="shared" si="10"/>
        <v>3480405.4151666672</v>
      </c>
      <c r="AF60" s="1533">
        <f>+AC$29*AE60+AD60</f>
        <v>422947.80028869142</v>
      </c>
      <c r="AG60" s="1568">
        <f>+AI59</f>
        <v>11075465.745238092</v>
      </c>
      <c r="AH60" s="1563">
        <f>+AG$32</f>
        <v>376463.14285714284</v>
      </c>
      <c r="AI60" s="1563">
        <f t="shared" si="11"/>
        <v>10699002.602380948</v>
      </c>
      <c r="AJ60" s="1533">
        <f>+AG$29*AI60+AH60</f>
        <v>1321324.0270630862</v>
      </c>
      <c r="AK60" s="1568">
        <f>+AM59</f>
        <v>13375220.500000002</v>
      </c>
      <c r="AL60" s="1563">
        <f>+AK$32</f>
        <v>424056.51428571431</v>
      </c>
      <c r="AM60" s="1563">
        <f t="shared" si="12"/>
        <v>12951163.985714288</v>
      </c>
      <c r="AN60" s="1533">
        <f>+AK$29*AM60+AL60</f>
        <v>1567812.4988215952</v>
      </c>
      <c r="AO60" s="1571">
        <v>11885714.285714287</v>
      </c>
      <c r="AP60" s="1563">
        <f>+AO$32</f>
        <v>371428.57142857142</v>
      </c>
      <c r="AQ60" s="1563">
        <f t="shared" si="13"/>
        <v>11514285.714285716</v>
      </c>
      <c r="AR60" s="1533">
        <f>+AO$29*AQ60+AP60</f>
        <v>1388289.5429904226</v>
      </c>
      <c r="AS60" s="1571">
        <v>48500</v>
      </c>
      <c r="AT60" s="1563">
        <f>+AS$32</f>
        <v>2000</v>
      </c>
      <c r="AU60" s="1563">
        <f t="shared" si="14"/>
        <v>46500</v>
      </c>
      <c r="AV60" s="1533">
        <f>+AS$29*AU60+AT60</f>
        <v>6106.5539236151672</v>
      </c>
      <c r="AW60" s="1570">
        <f>H60+L60+P60+T60+X60+AB60+AF60+AJ60+AN60+AR60+AV60</f>
        <v>11427698.700306129</v>
      </c>
      <c r="AX60" s="1532"/>
      <c r="AY60" s="1565">
        <f>+AW60</f>
        <v>11427698.700306129</v>
      </c>
    </row>
    <row r="61" spans="1:54" ht="13">
      <c r="A61" s="1493">
        <f t="shared" si="1"/>
        <v>46</v>
      </c>
      <c r="C61" s="1516" t="str">
        <f t="shared" si="3"/>
        <v>W Increased ROE</v>
      </c>
      <c r="D61" s="1562">
        <f t="shared" si="2"/>
        <v>2020</v>
      </c>
      <c r="E61" s="1563">
        <f>+E60</f>
        <v>3398261.9999999991</v>
      </c>
      <c r="F61" s="1563">
        <f>+F60</f>
        <v>138704.57142857142</v>
      </c>
      <c r="G61" s="1563">
        <f t="shared" si="4"/>
        <v>3259557.4285714277</v>
      </c>
      <c r="H61" s="1533">
        <f>+E$30*G61+F61</f>
        <v>453891.97386463056</v>
      </c>
      <c r="I61" s="1563">
        <f>+I60</f>
        <v>5514649.6999999955</v>
      </c>
      <c r="J61" s="1563">
        <f>+J60</f>
        <v>225087.74285714285</v>
      </c>
      <c r="K61" s="1563">
        <f t="shared" si="5"/>
        <v>5289561.9571428522</v>
      </c>
      <c r="L61" s="1533">
        <f>+I$30*K61+J61</f>
        <v>692224.76241220743</v>
      </c>
      <c r="M61" s="1568">
        <f>+M60</f>
        <v>9311438.5714285765</v>
      </c>
      <c r="N61" s="1563">
        <f>+N60</f>
        <v>392060.57142857142</v>
      </c>
      <c r="O61" s="1563">
        <f t="shared" si="6"/>
        <v>8919378.0000000056</v>
      </c>
      <c r="P61" s="1533">
        <f>+M$30*O61+N61</f>
        <v>1179757.4901835569</v>
      </c>
      <c r="Q61" s="1568">
        <f>+Q60</f>
        <v>17550472.74761907</v>
      </c>
      <c r="R61" s="1563">
        <f>+R60</f>
        <v>744189.65714285709</v>
      </c>
      <c r="S61" s="1563">
        <f t="shared" si="7"/>
        <v>16806283.090476215</v>
      </c>
      <c r="T61" s="1533">
        <f>+Q$30*S61+R61</f>
        <v>2369296.3864983958</v>
      </c>
      <c r="U61" s="1568">
        <f>+U60</f>
        <v>12514133.323809527</v>
      </c>
      <c r="V61" s="1563">
        <f>+V60</f>
        <v>530634.62857142859</v>
      </c>
      <c r="W61" s="1563">
        <f t="shared" si="8"/>
        <v>11983498.695238099</v>
      </c>
      <c r="X61" s="1533">
        <f>+U$30*W61+V61</f>
        <v>1689395.5673235874</v>
      </c>
      <c r="Y61" s="1568">
        <f>+Y60</f>
        <v>4860601.5571428575</v>
      </c>
      <c r="Z61" s="1563">
        <f>+Z60</f>
        <v>193136.48571428572</v>
      </c>
      <c r="AA61" s="1563">
        <f t="shared" si="9"/>
        <v>4667465.0714285718</v>
      </c>
      <c r="AB61" s="1533">
        <f>+Y$30*AA61+Z61</f>
        <v>644463.4600236048</v>
      </c>
      <c r="AC61" s="1568">
        <f>+AC60</f>
        <v>3595988.215166667</v>
      </c>
      <c r="AD61" s="1563">
        <f>+AD60</f>
        <v>115582.8</v>
      </c>
      <c r="AE61" s="1563">
        <f t="shared" si="10"/>
        <v>3480405.4151666672</v>
      </c>
      <c r="AF61" s="1533">
        <f>+AC$30*AE61+AD61</f>
        <v>422947.80028869142</v>
      </c>
      <c r="AG61" s="1568">
        <f>+AG60</f>
        <v>11075465.745238092</v>
      </c>
      <c r="AH61" s="1563">
        <f>+AH60</f>
        <v>376463.14285714284</v>
      </c>
      <c r="AI61" s="1563">
        <f t="shared" si="11"/>
        <v>10699002.602380948</v>
      </c>
      <c r="AJ61" s="1533">
        <f>+AG$30*AI61+AH61</f>
        <v>1321324.0270630862</v>
      </c>
      <c r="AK61" s="1568">
        <f>+AK60</f>
        <v>13375220.500000002</v>
      </c>
      <c r="AL61" s="1563">
        <f>+AL60</f>
        <v>424056.51428571431</v>
      </c>
      <c r="AM61" s="1563">
        <f t="shared" si="12"/>
        <v>12951163.985714288</v>
      </c>
      <c r="AN61" s="1533">
        <f>+AK$30*AM61+AL61</f>
        <v>1567812.4988215952</v>
      </c>
      <c r="AO61" s="1568">
        <f>+AO60</f>
        <v>11885714.285714287</v>
      </c>
      <c r="AP61" s="1563">
        <f>+AP60</f>
        <v>371428.57142857142</v>
      </c>
      <c r="AQ61" s="1563">
        <f t="shared" si="13"/>
        <v>11514285.714285716</v>
      </c>
      <c r="AR61" s="1533">
        <f>+AO$30*AQ61+AP61</f>
        <v>1388289.5429904226</v>
      </c>
      <c r="AS61" s="1568">
        <f>+AS60</f>
        <v>48500</v>
      </c>
      <c r="AT61" s="1563">
        <f>+AT60</f>
        <v>2000</v>
      </c>
      <c r="AU61" s="1563">
        <f t="shared" si="14"/>
        <v>46500</v>
      </c>
      <c r="AV61" s="1533">
        <f>+AS$30*AU61+AT61</f>
        <v>6106.5539236151672</v>
      </c>
      <c r="AW61" s="1570">
        <f t="shared" ref="AW61:AW75" si="16">H61+L61+P61+T61+X61+AB61+AF61+AJ61+AN61+AR61+AV61</f>
        <v>11735510.063393392</v>
      </c>
      <c r="AX61" s="1566">
        <f>+AW61</f>
        <v>11735510.063393392</v>
      </c>
      <c r="AY61" s="1526"/>
      <c r="AZ61" s="1567">
        <f>AX61-AY60</f>
        <v>307811.36308726296</v>
      </c>
    </row>
    <row r="62" spans="1:54" ht="13">
      <c r="A62" s="1493">
        <f t="shared" si="1"/>
        <v>47</v>
      </c>
      <c r="C62" s="1516" t="str">
        <f t="shared" si="3"/>
        <v>Base FCR</v>
      </c>
      <c r="D62" s="1562">
        <f t="shared" si="2"/>
        <v>2021</v>
      </c>
      <c r="E62" s="1563">
        <f>+G61</f>
        <v>3259557.4285714277</v>
      </c>
      <c r="F62" s="1563">
        <f>+E$32</f>
        <v>138704.57142857142</v>
      </c>
      <c r="G62" s="1563">
        <f t="shared" si="4"/>
        <v>3120852.8571428563</v>
      </c>
      <c r="H62" s="1533">
        <f>+E$29*G62+F62</f>
        <v>414316.41111729405</v>
      </c>
      <c r="I62" s="1563">
        <f>+K61</f>
        <v>5289561.9571428522</v>
      </c>
      <c r="J62" s="1563">
        <f>+I$32</f>
        <v>225087.74285714285</v>
      </c>
      <c r="K62" s="1563">
        <f t="shared" si="5"/>
        <v>5064474.214285709</v>
      </c>
      <c r="L62" s="1533">
        <f>+I$29*K62+J62</f>
        <v>672346.59136731096</v>
      </c>
      <c r="M62" s="1568">
        <f>+O61</f>
        <v>8919378.0000000056</v>
      </c>
      <c r="N62" s="1563">
        <f>+M$32</f>
        <v>392060.57142857142</v>
      </c>
      <c r="O62" s="1563">
        <f t="shared" si="6"/>
        <v>8527317.4285714347</v>
      </c>
      <c r="P62" s="1533">
        <f>+M$29*O62+N62</f>
        <v>1145133.4497987225</v>
      </c>
      <c r="Q62" s="1568">
        <f>+S61</f>
        <v>16806283.090476215</v>
      </c>
      <c r="R62" s="1563">
        <f>+Q$32</f>
        <v>744189.65714285709</v>
      </c>
      <c r="S62" s="1563">
        <f t="shared" si="7"/>
        <v>16062093.433333358</v>
      </c>
      <c r="T62" s="1533">
        <f>+Q$29*S62+R62</f>
        <v>2162681.1154251909</v>
      </c>
      <c r="U62" s="1568">
        <f>+W61</f>
        <v>11983498.695238099</v>
      </c>
      <c r="V62" s="1563">
        <f>+U$32</f>
        <v>530634.62857142859</v>
      </c>
      <c r="W62" s="1563">
        <f t="shared" si="8"/>
        <v>11452864.06666667</v>
      </c>
      <c r="X62" s="1533">
        <f>+U$29*W62+V62</f>
        <v>1542071.2709284429</v>
      </c>
      <c r="Y62" s="1568">
        <f>+AA61</f>
        <v>4667465.0714285718</v>
      </c>
      <c r="Z62" s="1563">
        <f>+Y$32</f>
        <v>193136.48571428572</v>
      </c>
      <c r="AA62" s="1563">
        <f t="shared" si="9"/>
        <v>4474328.5857142862</v>
      </c>
      <c r="AB62" s="1533">
        <f>+Y$29*AA62+Z62</f>
        <v>588277.81064350088</v>
      </c>
      <c r="AC62" s="1568">
        <f>+AE61</f>
        <v>3480405.4151666672</v>
      </c>
      <c r="AD62" s="1563">
        <f>+AC$32</f>
        <v>115582.8</v>
      </c>
      <c r="AE62" s="1563">
        <f t="shared" si="10"/>
        <v>3364822.6151666674</v>
      </c>
      <c r="AF62" s="1533">
        <f>+AC$29*AE62+AD62</f>
        <v>412740.33790498332</v>
      </c>
      <c r="AG62" s="1568">
        <f>+AI61</f>
        <v>10699002.602380948</v>
      </c>
      <c r="AH62" s="1563">
        <f>+AG$32</f>
        <v>376463.14285714284</v>
      </c>
      <c r="AI62" s="1563">
        <f t="shared" si="11"/>
        <v>10322539.459523804</v>
      </c>
      <c r="AJ62" s="1533">
        <f>+AG$29*AI62+AH62</f>
        <v>1288077.4421943442</v>
      </c>
      <c r="AK62" s="1568">
        <f>+AM61</f>
        <v>12951163.985714288</v>
      </c>
      <c r="AL62" s="1563">
        <f>+AK$32</f>
        <v>424056.51428571431</v>
      </c>
      <c r="AM62" s="1563">
        <f t="shared" si="12"/>
        <v>12527107.471428575</v>
      </c>
      <c r="AN62" s="1533">
        <f>+AK$29*AM62+AL62</f>
        <v>1530362.8011318194</v>
      </c>
      <c r="AO62" s="1568">
        <f>+AQ61</f>
        <v>11514285.714285716</v>
      </c>
      <c r="AP62" s="1563">
        <f>+AO$32</f>
        <v>371428.57142857142</v>
      </c>
      <c r="AQ62" s="1563">
        <f t="shared" si="13"/>
        <v>11142857.142857146</v>
      </c>
      <c r="AR62" s="1533">
        <f>+AO$29*AQ62+AP62</f>
        <v>1355487.5761658468</v>
      </c>
      <c r="AS62" s="1568">
        <f>+AU61</f>
        <v>46500</v>
      </c>
      <c r="AT62" s="1563">
        <f>+AS$32</f>
        <v>2000</v>
      </c>
      <c r="AU62" s="1563">
        <f t="shared" si="14"/>
        <v>44500</v>
      </c>
      <c r="AV62" s="1533">
        <f>+AS$29*AU62+AT62</f>
        <v>5929.9279484059125</v>
      </c>
      <c r="AW62" s="1570">
        <f t="shared" si="16"/>
        <v>11117424.734625863</v>
      </c>
      <c r="AX62" s="1532"/>
      <c r="AY62" s="1565">
        <f>+AW62</f>
        <v>11117424.734625863</v>
      </c>
    </row>
    <row r="63" spans="1:54" ht="13">
      <c r="A63" s="1493">
        <f t="shared" si="1"/>
        <v>48</v>
      </c>
      <c r="C63" s="1516" t="str">
        <f t="shared" si="3"/>
        <v>W Increased ROE</v>
      </c>
      <c r="D63" s="1562">
        <f t="shared" si="2"/>
        <v>2021</v>
      </c>
      <c r="E63" s="1563">
        <f>+E62</f>
        <v>3259557.4285714277</v>
      </c>
      <c r="F63" s="1563">
        <f>+F62</f>
        <v>138704.57142857142</v>
      </c>
      <c r="G63" s="1563">
        <f t="shared" si="4"/>
        <v>3120852.8571428563</v>
      </c>
      <c r="H63" s="1533">
        <f>+E$30*G63+F63</f>
        <v>440479.74397373444</v>
      </c>
      <c r="I63" s="1563">
        <f>+I62</f>
        <v>5289561.9571428522</v>
      </c>
      <c r="J63" s="1563">
        <f>+J62</f>
        <v>225087.74285714285</v>
      </c>
      <c r="K63" s="1563">
        <f t="shared" si="5"/>
        <v>5064474.214285709</v>
      </c>
      <c r="L63" s="1533">
        <f>+I$30*K63+J63</f>
        <v>672346.59136731096</v>
      </c>
      <c r="M63" s="1568">
        <f>+M62</f>
        <v>8919378.0000000056</v>
      </c>
      <c r="N63" s="1563">
        <f>+N62</f>
        <v>392060.57142857142</v>
      </c>
      <c r="O63" s="1563">
        <f t="shared" si="6"/>
        <v>8527317.4285714347</v>
      </c>
      <c r="P63" s="1533">
        <f>+M$30*O63+N63</f>
        <v>1145133.4497987225</v>
      </c>
      <c r="Q63" s="1568">
        <f>+Q62</f>
        <v>16806283.090476215</v>
      </c>
      <c r="R63" s="1563">
        <f>+R62</f>
        <v>744189.65714285709</v>
      </c>
      <c r="S63" s="1563">
        <f t="shared" si="7"/>
        <v>16062093.433333358</v>
      </c>
      <c r="T63" s="1533">
        <f>+Q$30*S63+R63</f>
        <v>2297335.9409180768</v>
      </c>
      <c r="U63" s="1568">
        <f>+U62</f>
        <v>11983498.695238099</v>
      </c>
      <c r="V63" s="1563">
        <f>+V62</f>
        <v>530634.62857142859</v>
      </c>
      <c r="W63" s="1563">
        <f t="shared" si="8"/>
        <v>11452864.06666667</v>
      </c>
      <c r="X63" s="1533">
        <f>+U$30*W63+V63</f>
        <v>1638085.1198511671</v>
      </c>
      <c r="Y63" s="1568">
        <f>+Y62</f>
        <v>4667465.0714285718</v>
      </c>
      <c r="Z63" s="1563">
        <f>+Z62</f>
        <v>193136.48571428572</v>
      </c>
      <c r="AA63" s="1563">
        <f t="shared" si="9"/>
        <v>4474328.5857142862</v>
      </c>
      <c r="AB63" s="1533">
        <f>+Y$30*AA63+Z63</f>
        <v>625787.86108666752</v>
      </c>
      <c r="AC63" s="1568">
        <f>+AC62</f>
        <v>3480405.4151666672</v>
      </c>
      <c r="AD63" s="1563">
        <f>+AD62</f>
        <v>115582.8</v>
      </c>
      <c r="AE63" s="1563">
        <f t="shared" si="10"/>
        <v>3364822.6151666674</v>
      </c>
      <c r="AF63" s="1533">
        <f>+AC$30*AE63+AD63</f>
        <v>412740.33790498332</v>
      </c>
      <c r="AG63" s="1568">
        <f>+AG62</f>
        <v>10699002.602380948</v>
      </c>
      <c r="AH63" s="1563">
        <f>+AH62</f>
        <v>376463.14285714284</v>
      </c>
      <c r="AI63" s="1563">
        <f t="shared" si="11"/>
        <v>10322539.459523804</v>
      </c>
      <c r="AJ63" s="1533">
        <f>+AG$30*AI63+AH63</f>
        <v>1288077.4421943442</v>
      </c>
      <c r="AK63" s="1568">
        <f>+AK62</f>
        <v>12951163.985714288</v>
      </c>
      <c r="AL63" s="1563">
        <f>+AL62</f>
        <v>424056.51428571431</v>
      </c>
      <c r="AM63" s="1563">
        <f t="shared" si="12"/>
        <v>12527107.471428575</v>
      </c>
      <c r="AN63" s="1533">
        <f>+AK$30*AM63+AL63</f>
        <v>1530362.8011318194</v>
      </c>
      <c r="AO63" s="1568">
        <f>+AO62</f>
        <v>11514285.714285716</v>
      </c>
      <c r="AP63" s="1563">
        <f>+AP62</f>
        <v>371428.57142857142</v>
      </c>
      <c r="AQ63" s="1563">
        <f t="shared" si="13"/>
        <v>11142857.142857146</v>
      </c>
      <c r="AR63" s="1533">
        <f>+AO$30*AQ63+AP63</f>
        <v>1355487.5761658468</v>
      </c>
      <c r="AS63" s="1568">
        <f>+AS62</f>
        <v>46500</v>
      </c>
      <c r="AT63" s="1563">
        <f>+AT62</f>
        <v>2000</v>
      </c>
      <c r="AU63" s="1563">
        <f t="shared" si="14"/>
        <v>44500</v>
      </c>
      <c r="AV63" s="1533">
        <f>+AS$30*AU63+AT63</f>
        <v>5929.9279484059125</v>
      </c>
      <c r="AW63" s="1570">
        <f t="shared" si="16"/>
        <v>11411766.792341078</v>
      </c>
      <c r="AX63" s="1566">
        <f>+AW63</f>
        <v>11411766.792341078</v>
      </c>
      <c r="AY63" s="1526"/>
      <c r="AZ63" s="1567">
        <f>AX63-AY62</f>
        <v>294342.05771521479</v>
      </c>
    </row>
    <row r="64" spans="1:54" ht="13">
      <c r="A64" s="1493">
        <f t="shared" si="1"/>
        <v>49</v>
      </c>
      <c r="C64" s="1516" t="str">
        <f t="shared" si="3"/>
        <v>Base FCR</v>
      </c>
      <c r="D64" s="1562">
        <f t="shared" si="2"/>
        <v>2022</v>
      </c>
      <c r="E64" s="1563">
        <f>+G63</f>
        <v>3120852.8571428563</v>
      </c>
      <c r="F64" s="1563">
        <f>+E$32</f>
        <v>138704.57142857142</v>
      </c>
      <c r="G64" s="1563">
        <f t="shared" si="4"/>
        <v>2982148.285714285</v>
      </c>
      <c r="H64" s="1533">
        <f>+E$29*G64+F64</f>
        <v>402066.99602001748</v>
      </c>
      <c r="I64" s="1563">
        <f>+K63</f>
        <v>5064474.214285709</v>
      </c>
      <c r="J64" s="1563">
        <f>+I$32</f>
        <v>225087.74285714285</v>
      </c>
      <c r="K64" s="1563">
        <f t="shared" si="5"/>
        <v>4839386.4714285657</v>
      </c>
      <c r="L64" s="1533">
        <f>+I$29*K64+J64</f>
        <v>652468.4203224146</v>
      </c>
      <c r="M64" s="1568">
        <f>+O63</f>
        <v>8527317.4285714347</v>
      </c>
      <c r="N64" s="1563">
        <f>+M$32</f>
        <v>392060.57142857142</v>
      </c>
      <c r="O64" s="1563">
        <f t="shared" si="6"/>
        <v>8135256.8571428629</v>
      </c>
      <c r="P64" s="1533">
        <f>+M$29*O64+N64</f>
        <v>1110509.4094138879</v>
      </c>
      <c r="Q64" s="1568">
        <f>+S63</f>
        <v>16062093.433333358</v>
      </c>
      <c r="R64" s="1563">
        <f>+Q$32</f>
        <v>744189.65714285709</v>
      </c>
      <c r="S64" s="1563">
        <f t="shared" si="7"/>
        <v>15317903.776190501</v>
      </c>
      <c r="T64" s="1533">
        <f>+Q$29*S64+R64</f>
        <v>2096959.5034584417</v>
      </c>
      <c r="U64" s="1568">
        <f>+W63</f>
        <v>11452864.06666667</v>
      </c>
      <c r="V64" s="1563">
        <f>+U$32</f>
        <v>530634.62857142859</v>
      </c>
      <c r="W64" s="1563">
        <f t="shared" si="8"/>
        <v>10922229.438095242</v>
      </c>
      <c r="X64" s="1533">
        <f>+U$29*W64+V64</f>
        <v>1495209.3415528284</v>
      </c>
      <c r="Y64" s="1568">
        <f>+AA63</f>
        <v>4474328.5857142862</v>
      </c>
      <c r="Z64" s="1563">
        <f>+Y$32</f>
        <v>193136.48571428572</v>
      </c>
      <c r="AA64" s="1563">
        <f t="shared" si="9"/>
        <v>4281192.1000000006</v>
      </c>
      <c r="AB64" s="1533">
        <f>+Y$29*AA64+Z64</f>
        <v>571221.3505746139</v>
      </c>
      <c r="AC64" s="1568">
        <f>+AE63</f>
        <v>3364822.6151666674</v>
      </c>
      <c r="AD64" s="1563">
        <f>+AC$32</f>
        <v>115582.8</v>
      </c>
      <c r="AE64" s="1563">
        <f t="shared" si="10"/>
        <v>3249239.8151666676</v>
      </c>
      <c r="AF64" s="1533">
        <f>+AC$29*AE64+AD64</f>
        <v>402532.87552127521</v>
      </c>
      <c r="AG64" s="1568">
        <f>+AI63</f>
        <v>10322539.459523804</v>
      </c>
      <c r="AH64" s="1563">
        <f>+AG$32</f>
        <v>376463.14285714284</v>
      </c>
      <c r="AI64" s="1563">
        <f t="shared" si="11"/>
        <v>9946076.3166666608</v>
      </c>
      <c r="AJ64" s="1533">
        <f>+AG$29*AI64+AH64</f>
        <v>1254830.8573256023</v>
      </c>
      <c r="AK64" s="1568">
        <f>+AM63</f>
        <v>12527107.471428575</v>
      </c>
      <c r="AL64" s="1563">
        <f>+AK$32</f>
        <v>424056.51428571431</v>
      </c>
      <c r="AM64" s="1563">
        <f t="shared" si="12"/>
        <v>12103050.957142862</v>
      </c>
      <c r="AN64" s="1533">
        <f>+AK$29*AM64+AL64</f>
        <v>1492913.1034420438</v>
      </c>
      <c r="AO64" s="1568">
        <f>+AQ63</f>
        <v>11142857.142857146</v>
      </c>
      <c r="AP64" s="1563">
        <f>+AO$32</f>
        <v>371428.57142857142</v>
      </c>
      <c r="AQ64" s="1563">
        <f t="shared" si="13"/>
        <v>10771428.571428575</v>
      </c>
      <c r="AR64" s="1533">
        <f>+AO$29*AQ64+AP64</f>
        <v>1322685.609341271</v>
      </c>
      <c r="AS64" s="1568">
        <f>+AU63</f>
        <v>44500</v>
      </c>
      <c r="AT64" s="1563">
        <f>+AS$32</f>
        <v>2000</v>
      </c>
      <c r="AU64" s="1563">
        <f t="shared" si="14"/>
        <v>42500</v>
      </c>
      <c r="AV64" s="1533">
        <f>+AS$29*AU64+AT64</f>
        <v>5753.3019731966579</v>
      </c>
      <c r="AW64" s="1570">
        <f t="shared" si="16"/>
        <v>10807150.768945592</v>
      </c>
      <c r="AX64" s="1532"/>
      <c r="AY64" s="1565">
        <f>+AW64</f>
        <v>10807150.768945592</v>
      </c>
    </row>
    <row r="65" spans="1:52" ht="13">
      <c r="A65" s="1493">
        <f t="shared" si="1"/>
        <v>50</v>
      </c>
      <c r="C65" s="1516" t="str">
        <f t="shared" si="3"/>
        <v>W Increased ROE</v>
      </c>
      <c r="D65" s="1562">
        <f t="shared" si="2"/>
        <v>2022</v>
      </c>
      <c r="E65" s="1563">
        <f>+E64</f>
        <v>3120852.8571428563</v>
      </c>
      <c r="F65" s="1563">
        <f>+F64</f>
        <v>138704.57142857142</v>
      </c>
      <c r="G65" s="1563">
        <f t="shared" si="4"/>
        <v>2982148.285714285</v>
      </c>
      <c r="H65" s="1533">
        <f>+E$30*G65+F65</f>
        <v>427067.51408283832</v>
      </c>
      <c r="I65" s="1563">
        <f>+I64</f>
        <v>5064474.214285709</v>
      </c>
      <c r="J65" s="1563">
        <f>+J64</f>
        <v>225087.74285714285</v>
      </c>
      <c r="K65" s="1563">
        <f t="shared" si="5"/>
        <v>4839386.4714285657</v>
      </c>
      <c r="L65" s="1533">
        <f>+I$30*K65+J65</f>
        <v>652468.4203224146</v>
      </c>
      <c r="M65" s="1568">
        <f>+M64</f>
        <v>8527317.4285714347</v>
      </c>
      <c r="N65" s="1563">
        <f>+N64</f>
        <v>392060.57142857142</v>
      </c>
      <c r="O65" s="1563">
        <f t="shared" si="6"/>
        <v>8135256.8571428629</v>
      </c>
      <c r="P65" s="1533">
        <f>+M$30*O65+N65</f>
        <v>1110509.4094138879</v>
      </c>
      <c r="Q65" s="1568">
        <f>+Q64</f>
        <v>16062093.433333358</v>
      </c>
      <c r="R65" s="1563">
        <f>+R64</f>
        <v>744189.65714285709</v>
      </c>
      <c r="S65" s="1563">
        <f t="shared" si="7"/>
        <v>15317903.776190501</v>
      </c>
      <c r="T65" s="1533">
        <f>+Q$30*S65+R65</f>
        <v>2225375.4953377582</v>
      </c>
      <c r="U65" s="1568">
        <f>+U64</f>
        <v>11452864.06666667</v>
      </c>
      <c r="V65" s="1563">
        <f>+V64</f>
        <v>530634.62857142859</v>
      </c>
      <c r="W65" s="1563">
        <f t="shared" si="8"/>
        <v>10922229.438095242</v>
      </c>
      <c r="X65" s="1533">
        <f>+U$30*W65+V65</f>
        <v>1586774.6723787468</v>
      </c>
      <c r="Y65" s="1568">
        <f>+Y64</f>
        <v>4474328.5857142862</v>
      </c>
      <c r="Z65" s="1563">
        <f>+Z64</f>
        <v>193136.48571428572</v>
      </c>
      <c r="AA65" s="1563">
        <f t="shared" si="9"/>
        <v>4281192.1000000006</v>
      </c>
      <c r="AB65" s="1533">
        <f>+Y$30*AA65+Z65</f>
        <v>607112.26214973012</v>
      </c>
      <c r="AC65" s="1568">
        <f>+AC64</f>
        <v>3364822.6151666674</v>
      </c>
      <c r="AD65" s="1563">
        <f>+AD64</f>
        <v>115582.8</v>
      </c>
      <c r="AE65" s="1563">
        <f t="shared" si="10"/>
        <v>3249239.8151666676</v>
      </c>
      <c r="AF65" s="1533">
        <f>+AC$30*AE65+AD65</f>
        <v>402532.87552127521</v>
      </c>
      <c r="AG65" s="1568">
        <f>+AG64</f>
        <v>10322539.459523804</v>
      </c>
      <c r="AH65" s="1563">
        <f>+AH64</f>
        <v>376463.14285714284</v>
      </c>
      <c r="AI65" s="1563">
        <f t="shared" si="11"/>
        <v>9946076.3166666608</v>
      </c>
      <c r="AJ65" s="1533">
        <f>+AG$30*AI65+AH65</f>
        <v>1254830.8573256023</v>
      </c>
      <c r="AK65" s="1568">
        <f>+AK64</f>
        <v>12527107.471428575</v>
      </c>
      <c r="AL65" s="1563">
        <f>+AL64</f>
        <v>424056.51428571431</v>
      </c>
      <c r="AM65" s="1563">
        <f t="shared" si="12"/>
        <v>12103050.957142862</v>
      </c>
      <c r="AN65" s="1533">
        <f>+AK$30*AM65+AL65</f>
        <v>1492913.1034420438</v>
      </c>
      <c r="AO65" s="1568">
        <f>+AO64</f>
        <v>11142857.142857146</v>
      </c>
      <c r="AP65" s="1563">
        <f>+AP64</f>
        <v>371428.57142857142</v>
      </c>
      <c r="AQ65" s="1563">
        <f t="shared" si="13"/>
        <v>10771428.571428575</v>
      </c>
      <c r="AR65" s="1533">
        <f>+AO$30*AQ65+AP65</f>
        <v>1322685.609341271</v>
      </c>
      <c r="AS65" s="1568">
        <f>+AS64</f>
        <v>44500</v>
      </c>
      <c r="AT65" s="1563">
        <f>+AT64</f>
        <v>2000</v>
      </c>
      <c r="AU65" s="1563">
        <f t="shared" si="14"/>
        <v>42500</v>
      </c>
      <c r="AV65" s="1533">
        <f>+AS$30*AU65+AT65</f>
        <v>5753.3019731966579</v>
      </c>
      <c r="AW65" s="1570">
        <f t="shared" si="16"/>
        <v>11088023.521288764</v>
      </c>
      <c r="AX65" s="1566">
        <f>+AW65</f>
        <v>11088023.521288764</v>
      </c>
      <c r="AY65" s="1526"/>
      <c r="AZ65" s="1567">
        <f>AX65-AY64</f>
        <v>280872.75234317221</v>
      </c>
    </row>
    <row r="66" spans="1:52" ht="13">
      <c r="A66" s="1493">
        <f t="shared" si="1"/>
        <v>51</v>
      </c>
      <c r="C66" s="1516" t="str">
        <f t="shared" si="3"/>
        <v>Base FCR</v>
      </c>
      <c r="D66" s="1562">
        <f t="shared" si="2"/>
        <v>2023</v>
      </c>
      <c r="E66" s="1563">
        <f>+G65</f>
        <v>2982148.285714285</v>
      </c>
      <c r="F66" s="1563">
        <f>+E$32</f>
        <v>138704.57142857142</v>
      </c>
      <c r="G66" s="1563">
        <f t="shared" si="4"/>
        <v>2843443.7142857136</v>
      </c>
      <c r="H66" s="1533">
        <f>+E$29*G66+F66</f>
        <v>389817.58092274092</v>
      </c>
      <c r="I66" s="1563">
        <f>+K65</f>
        <v>4839386.4714285657</v>
      </c>
      <c r="J66" s="1563">
        <f>+I$32</f>
        <v>225087.74285714285</v>
      </c>
      <c r="K66" s="1563">
        <f t="shared" si="5"/>
        <v>4614298.7285714224</v>
      </c>
      <c r="L66" s="1533">
        <f>+I$29*K66+J66</f>
        <v>632590.24927751813</v>
      </c>
      <c r="M66" s="1568">
        <f>+O65</f>
        <v>8135256.8571428629</v>
      </c>
      <c r="N66" s="1563">
        <f>+M$32</f>
        <v>392060.57142857142</v>
      </c>
      <c r="O66" s="1563">
        <f t="shared" si="6"/>
        <v>7743196.285714291</v>
      </c>
      <c r="P66" s="1533">
        <f>+M$29*O66+N66</f>
        <v>1075885.3690290533</v>
      </c>
      <c r="Q66" s="1568">
        <f>+S65</f>
        <v>15317903.776190501</v>
      </c>
      <c r="R66" s="1563">
        <f>+Q$32</f>
        <v>744189.65714285709</v>
      </c>
      <c r="S66" s="1563">
        <f t="shared" si="7"/>
        <v>14573714.119047644</v>
      </c>
      <c r="T66" s="1533">
        <f>+Q$29*S66+R66</f>
        <v>2031237.8914916927</v>
      </c>
      <c r="U66" s="1568">
        <f>+W65</f>
        <v>10922229.438095242</v>
      </c>
      <c r="V66" s="1563">
        <f>+U$32</f>
        <v>530634.62857142859</v>
      </c>
      <c r="W66" s="1563">
        <f t="shared" si="8"/>
        <v>10391594.809523813</v>
      </c>
      <c r="X66" s="1533">
        <f>+U$29*W66+V66</f>
        <v>1448347.4121772139</v>
      </c>
      <c r="Y66" s="1568">
        <f>+AA65</f>
        <v>4281192.1000000006</v>
      </c>
      <c r="Z66" s="1563">
        <f>+Y$32</f>
        <v>193136.48571428572</v>
      </c>
      <c r="AA66" s="1563">
        <f t="shared" si="9"/>
        <v>4088055.6142857149</v>
      </c>
      <c r="AB66" s="1533">
        <f>+Y$29*AA66+Z66</f>
        <v>554164.89050572691</v>
      </c>
      <c r="AC66" s="1568">
        <f>+AE65</f>
        <v>3249239.8151666676</v>
      </c>
      <c r="AD66" s="1563">
        <f>+AC$32</f>
        <v>115582.8</v>
      </c>
      <c r="AE66" s="1563">
        <f t="shared" si="10"/>
        <v>3133657.0151666678</v>
      </c>
      <c r="AF66" s="1533">
        <f>+AC$29*AE66+AD66</f>
        <v>392325.41313756711</v>
      </c>
      <c r="AG66" s="1568">
        <f>+AI65</f>
        <v>9946076.3166666608</v>
      </c>
      <c r="AH66" s="1563">
        <f>+AG$32</f>
        <v>376463.14285714284</v>
      </c>
      <c r="AI66" s="1563">
        <f t="shared" si="11"/>
        <v>9569613.1738095172</v>
      </c>
      <c r="AJ66" s="1533">
        <f>+AG$29*AI66+AH66</f>
        <v>1221584.2724568602</v>
      </c>
      <c r="AK66" s="1568">
        <f>+AM65</f>
        <v>12103050.957142862</v>
      </c>
      <c r="AL66" s="1563">
        <f>+AK$32</f>
        <v>424056.51428571431</v>
      </c>
      <c r="AM66" s="1563">
        <f t="shared" si="12"/>
        <v>11678994.442857148</v>
      </c>
      <c r="AN66" s="1533">
        <f>+AK$29*AM66+AL66</f>
        <v>1455463.4057522682</v>
      </c>
      <c r="AO66" s="1568">
        <f>+AQ65</f>
        <v>10771428.571428575</v>
      </c>
      <c r="AP66" s="1563">
        <f>+AO$32</f>
        <v>371428.57142857142</v>
      </c>
      <c r="AQ66" s="1563">
        <f t="shared" si="13"/>
        <v>10400000.000000004</v>
      </c>
      <c r="AR66" s="1533">
        <f>+AO$29*AQ66+AP66</f>
        <v>1289883.6425166952</v>
      </c>
      <c r="AS66" s="1568">
        <f>+AU65</f>
        <v>42500</v>
      </c>
      <c r="AT66" s="1563">
        <f>+AS$32</f>
        <v>2000</v>
      </c>
      <c r="AU66" s="1563">
        <f t="shared" si="14"/>
        <v>40500</v>
      </c>
      <c r="AV66" s="1533">
        <f>+AS$29*AU66+AT66</f>
        <v>5576.6759979874041</v>
      </c>
      <c r="AW66" s="1570">
        <f t="shared" si="16"/>
        <v>10496876.803265324</v>
      </c>
      <c r="AX66" s="1532"/>
      <c r="AY66" s="1565">
        <f>+AW66</f>
        <v>10496876.803265324</v>
      </c>
      <c r="AZ66" s="1567"/>
    </row>
    <row r="67" spans="1:52" ht="13">
      <c r="A67" s="1493">
        <f t="shared" si="1"/>
        <v>52</v>
      </c>
      <c r="C67" s="1516" t="str">
        <f t="shared" si="3"/>
        <v>W Increased ROE</v>
      </c>
      <c r="D67" s="1562">
        <f t="shared" si="2"/>
        <v>2023</v>
      </c>
      <c r="E67" s="1563">
        <f>+E66</f>
        <v>2982148.285714285</v>
      </c>
      <c r="F67" s="1563">
        <f>+F66</f>
        <v>138704.57142857142</v>
      </c>
      <c r="G67" s="1563">
        <f t="shared" si="4"/>
        <v>2843443.7142857136</v>
      </c>
      <c r="H67" s="1533">
        <f t="shared" ref="H67:H75" si="17">+E$29*G67+F67</f>
        <v>389817.58092274092</v>
      </c>
      <c r="I67" s="1563">
        <f>+I66</f>
        <v>4839386.4714285657</v>
      </c>
      <c r="J67" s="1563">
        <f>+J66</f>
        <v>225087.74285714285</v>
      </c>
      <c r="K67" s="1563">
        <f t="shared" si="5"/>
        <v>4614298.7285714224</v>
      </c>
      <c r="L67" s="1533">
        <f>+I$30*K67+J67</f>
        <v>632590.24927751813</v>
      </c>
      <c r="M67" s="1568">
        <f>+M66</f>
        <v>8135256.8571428629</v>
      </c>
      <c r="N67" s="1563">
        <f>+N66</f>
        <v>392060.57142857142</v>
      </c>
      <c r="O67" s="1563">
        <f t="shared" si="6"/>
        <v>7743196.285714291</v>
      </c>
      <c r="P67" s="1533">
        <f>+M$30*O67+N67</f>
        <v>1075885.3690290533</v>
      </c>
      <c r="Q67" s="1568">
        <f>+Q66</f>
        <v>15317903.776190501</v>
      </c>
      <c r="R67" s="1563">
        <f>+R66</f>
        <v>744189.65714285709</v>
      </c>
      <c r="S67" s="1563">
        <f t="shared" si="7"/>
        <v>14573714.119047644</v>
      </c>
      <c r="T67" s="1533">
        <f>+Q$30*S67+R67</f>
        <v>2153415.0497574387</v>
      </c>
      <c r="U67" s="1568">
        <f>+U66</f>
        <v>10922229.438095242</v>
      </c>
      <c r="V67" s="1563">
        <f>+V66</f>
        <v>530634.62857142859</v>
      </c>
      <c r="W67" s="1563">
        <f t="shared" si="8"/>
        <v>10391594.809523813</v>
      </c>
      <c r="X67" s="1533">
        <f>+U$30*W67+V67</f>
        <v>1535464.2249063267</v>
      </c>
      <c r="Y67" s="1568">
        <f>+Y66</f>
        <v>4281192.1000000006</v>
      </c>
      <c r="Z67" s="1563">
        <f>+Z66</f>
        <v>193136.48571428572</v>
      </c>
      <c r="AA67" s="1563">
        <f t="shared" si="9"/>
        <v>4088055.6142857149</v>
      </c>
      <c r="AB67" s="1533">
        <f>+Y$30*AA67+Z67</f>
        <v>588436.66321279283</v>
      </c>
      <c r="AC67" s="1568">
        <f>+AC66</f>
        <v>3249239.8151666676</v>
      </c>
      <c r="AD67" s="1563">
        <f>+AD66</f>
        <v>115582.8</v>
      </c>
      <c r="AE67" s="1563">
        <f t="shared" si="10"/>
        <v>3133657.0151666678</v>
      </c>
      <c r="AF67" s="1533">
        <f>+AC$30*AE67+AD67</f>
        <v>392325.41313756711</v>
      </c>
      <c r="AG67" s="1568">
        <f>+AG66</f>
        <v>9946076.3166666608</v>
      </c>
      <c r="AH67" s="1563">
        <f>+AH66</f>
        <v>376463.14285714284</v>
      </c>
      <c r="AI67" s="1563">
        <f t="shared" si="11"/>
        <v>9569613.1738095172</v>
      </c>
      <c r="AJ67" s="1533">
        <f>+AG$30*AI67+AH67</f>
        <v>1221584.2724568602</v>
      </c>
      <c r="AK67" s="1568">
        <f>+AK66</f>
        <v>12103050.957142862</v>
      </c>
      <c r="AL67" s="1563">
        <f>+AL66</f>
        <v>424056.51428571431</v>
      </c>
      <c r="AM67" s="1563">
        <f t="shared" si="12"/>
        <v>11678994.442857148</v>
      </c>
      <c r="AN67" s="1533">
        <f>+AK$30*AM67+AL67</f>
        <v>1455463.4057522682</v>
      </c>
      <c r="AO67" s="1568">
        <f>+AO66</f>
        <v>10771428.571428575</v>
      </c>
      <c r="AP67" s="1563">
        <f>+AP66</f>
        <v>371428.57142857142</v>
      </c>
      <c r="AQ67" s="1563">
        <f t="shared" si="13"/>
        <v>10400000.000000004</v>
      </c>
      <c r="AR67" s="1533">
        <f>+AO$30*AQ67+AP67</f>
        <v>1289883.6425166952</v>
      </c>
      <c r="AS67" s="1568">
        <f>+AS66</f>
        <v>42500</v>
      </c>
      <c r="AT67" s="1563">
        <f>+AT66</f>
        <v>2000</v>
      </c>
      <c r="AU67" s="1563">
        <f t="shared" si="14"/>
        <v>40500</v>
      </c>
      <c r="AV67" s="1533">
        <f>+AS$30*AU67+AT67</f>
        <v>5576.6759979874041</v>
      </c>
      <c r="AW67" s="1570">
        <f t="shared" si="16"/>
        <v>10740442.546967249</v>
      </c>
      <c r="AX67" s="1566">
        <f>+AW67</f>
        <v>10740442.546967249</v>
      </c>
      <c r="AY67" s="1526"/>
    </row>
    <row r="68" spans="1:52" ht="13">
      <c r="A68" s="1493">
        <f t="shared" si="1"/>
        <v>53</v>
      </c>
      <c r="C68" s="1516" t="str">
        <f t="shared" si="3"/>
        <v>Base FCR</v>
      </c>
      <c r="D68" s="1562">
        <f t="shared" si="2"/>
        <v>2024</v>
      </c>
      <c r="E68" s="1563">
        <f>+G67</f>
        <v>2843443.7142857136</v>
      </c>
      <c r="F68" s="1563">
        <f>+E$32</f>
        <v>138704.57142857142</v>
      </c>
      <c r="G68" s="1563">
        <f t="shared" si="4"/>
        <v>2704739.1428571423</v>
      </c>
      <c r="H68" s="1533">
        <f t="shared" si="17"/>
        <v>377568.16582546436</v>
      </c>
      <c r="I68" s="1563">
        <f>+K67</f>
        <v>4614298.7285714224</v>
      </c>
      <c r="J68" s="1563">
        <f>+I$32</f>
        <v>225087.74285714285</v>
      </c>
      <c r="K68" s="1563">
        <f t="shared" si="5"/>
        <v>4389210.9857142791</v>
      </c>
      <c r="L68" s="1533">
        <f>+I$29*K68+J68</f>
        <v>612712.07823262177</v>
      </c>
      <c r="M68" s="1568">
        <f>+O67</f>
        <v>7743196.285714291</v>
      </c>
      <c r="N68" s="1563">
        <f>+M$32</f>
        <v>392060.57142857142</v>
      </c>
      <c r="O68" s="1563">
        <f t="shared" si="6"/>
        <v>7351135.7142857192</v>
      </c>
      <c r="P68" s="1533">
        <f>+M$29*O68+N68</f>
        <v>1041261.3286442189</v>
      </c>
      <c r="Q68" s="1568">
        <f>+S67</f>
        <v>14573714.119047644</v>
      </c>
      <c r="R68" s="1563">
        <f>+Q$32</f>
        <v>744189.65714285709</v>
      </c>
      <c r="S68" s="1563">
        <f t="shared" si="7"/>
        <v>13829524.461904787</v>
      </c>
      <c r="T68" s="1533">
        <f>+Q$29*S68+R68</f>
        <v>1965516.2795249438</v>
      </c>
      <c r="U68" s="1568">
        <f>+W67</f>
        <v>10391594.809523813</v>
      </c>
      <c r="V68" s="1563">
        <f>+U$32</f>
        <v>530634.62857142859</v>
      </c>
      <c r="W68" s="1563">
        <f t="shared" si="8"/>
        <v>9860960.1809523851</v>
      </c>
      <c r="X68" s="1533">
        <f>+U$29*W68+V68</f>
        <v>1401485.4828015994</v>
      </c>
      <c r="Y68" s="1568">
        <f>+AA67</f>
        <v>4088055.6142857149</v>
      </c>
      <c r="Z68" s="1563">
        <f>+Y$32</f>
        <v>193136.48571428572</v>
      </c>
      <c r="AA68" s="1563">
        <f t="shared" si="9"/>
        <v>3894919.1285714293</v>
      </c>
      <c r="AB68" s="1533">
        <f>+Y$29*AA68+Z68</f>
        <v>537108.43043683993</v>
      </c>
      <c r="AC68" s="1568">
        <f>+AE67</f>
        <v>3133657.0151666678</v>
      </c>
      <c r="AD68" s="1563">
        <f>+AC$32</f>
        <v>115582.8</v>
      </c>
      <c r="AE68" s="1563">
        <f t="shared" si="10"/>
        <v>3018074.2151666679</v>
      </c>
      <c r="AF68" s="1533">
        <f>+AC$29*AE68+AD68</f>
        <v>382117.95075385901</v>
      </c>
      <c r="AG68" s="1568">
        <f>+AI67</f>
        <v>9569613.1738095172</v>
      </c>
      <c r="AH68" s="1563">
        <f>+AG$32</f>
        <v>376463.14285714284</v>
      </c>
      <c r="AI68" s="1563">
        <f t="shared" si="11"/>
        <v>9193150.0309523735</v>
      </c>
      <c r="AJ68" s="1533">
        <f>+AG$29*AI68+AH68</f>
        <v>1188337.6875881185</v>
      </c>
      <c r="AK68" s="1568">
        <f>+AM67</f>
        <v>11678994.442857148</v>
      </c>
      <c r="AL68" s="1563">
        <f>+AK$32</f>
        <v>424056.51428571431</v>
      </c>
      <c r="AM68" s="1563">
        <f t="shared" si="12"/>
        <v>11254937.928571435</v>
      </c>
      <c r="AN68" s="1533">
        <f>+AK$29*AM68+AL68</f>
        <v>1418013.7080624925</v>
      </c>
      <c r="AO68" s="1568">
        <f>+AQ67</f>
        <v>10400000.000000004</v>
      </c>
      <c r="AP68" s="1563">
        <f>+AO$32</f>
        <v>371428.57142857142</v>
      </c>
      <c r="AQ68" s="1563">
        <f t="shared" si="13"/>
        <v>10028571.428571433</v>
      </c>
      <c r="AR68" s="1533">
        <f>+AO$29*AQ68+AP68</f>
        <v>1257081.6756921194</v>
      </c>
      <c r="AS68" s="1568">
        <f>+AU67</f>
        <v>40500</v>
      </c>
      <c r="AT68" s="1563">
        <f>+AS$32</f>
        <v>2000</v>
      </c>
      <c r="AU68" s="1563">
        <f t="shared" si="14"/>
        <v>38500</v>
      </c>
      <c r="AV68" s="1533">
        <f>+AS$29*AU68+AT68</f>
        <v>5400.0500227781486</v>
      </c>
      <c r="AW68" s="1570">
        <f t="shared" si="16"/>
        <v>10186602.837585056</v>
      </c>
      <c r="AX68" s="1532"/>
      <c r="AY68" s="1565">
        <f>+AW68</f>
        <v>10186602.837585056</v>
      </c>
    </row>
    <row r="69" spans="1:52" ht="13">
      <c r="A69" s="1493">
        <f t="shared" si="1"/>
        <v>54</v>
      </c>
      <c r="C69" s="1516" t="str">
        <f t="shared" si="3"/>
        <v>W Increased ROE</v>
      </c>
      <c r="D69" s="1562">
        <f t="shared" si="2"/>
        <v>2024</v>
      </c>
      <c r="E69" s="1563">
        <f>+E68</f>
        <v>2843443.7142857136</v>
      </c>
      <c r="F69" s="1563">
        <f>+F68</f>
        <v>138704.57142857142</v>
      </c>
      <c r="G69" s="1563">
        <f t="shared" si="4"/>
        <v>2704739.1428571423</v>
      </c>
      <c r="H69" s="1533">
        <f t="shared" si="17"/>
        <v>377568.16582546436</v>
      </c>
      <c r="I69" s="1563">
        <f>+I68</f>
        <v>4614298.7285714224</v>
      </c>
      <c r="J69" s="1563">
        <f>+J68</f>
        <v>225087.74285714285</v>
      </c>
      <c r="K69" s="1563">
        <f t="shared" si="5"/>
        <v>4389210.9857142791</v>
      </c>
      <c r="L69" s="1533">
        <f>+I$30*K69+J69</f>
        <v>612712.07823262177</v>
      </c>
      <c r="M69" s="1568">
        <f>+M68</f>
        <v>7743196.285714291</v>
      </c>
      <c r="N69" s="1563">
        <f>+N68</f>
        <v>392060.57142857142</v>
      </c>
      <c r="O69" s="1563">
        <f t="shared" si="6"/>
        <v>7351135.7142857192</v>
      </c>
      <c r="P69" s="1533">
        <f>+M$30*O69+N69</f>
        <v>1041261.3286442189</v>
      </c>
      <c r="Q69" s="1568">
        <f>+Q68</f>
        <v>14573714.119047644</v>
      </c>
      <c r="R69" s="1563">
        <f>+R68</f>
        <v>744189.65714285709</v>
      </c>
      <c r="S69" s="1563">
        <f t="shared" si="7"/>
        <v>13829524.461904787</v>
      </c>
      <c r="T69" s="1533">
        <f>+Q$30*S69+R69</f>
        <v>2081454.6041771201</v>
      </c>
      <c r="U69" s="1568">
        <f>+U68</f>
        <v>10391594.809523813</v>
      </c>
      <c r="V69" s="1563">
        <f>+V68</f>
        <v>530634.62857142859</v>
      </c>
      <c r="W69" s="1563">
        <f t="shared" si="8"/>
        <v>9860960.1809523851</v>
      </c>
      <c r="X69" s="1533">
        <f>+U$30*W69+V69</f>
        <v>1484153.7774339062</v>
      </c>
      <c r="Y69" s="1568">
        <f>+Y68</f>
        <v>4088055.6142857149</v>
      </c>
      <c r="Z69" s="1563">
        <f>+Z68</f>
        <v>193136.48571428572</v>
      </c>
      <c r="AA69" s="1563">
        <f t="shared" si="9"/>
        <v>3894919.1285714293</v>
      </c>
      <c r="AB69" s="1533">
        <f>+Y$30*AA69+Z69</f>
        <v>569761.06427585543</v>
      </c>
      <c r="AC69" s="1568">
        <f>+AC68</f>
        <v>3133657.0151666678</v>
      </c>
      <c r="AD69" s="1563">
        <f>+AD68</f>
        <v>115582.8</v>
      </c>
      <c r="AE69" s="1563">
        <f t="shared" si="10"/>
        <v>3018074.2151666679</v>
      </c>
      <c r="AF69" s="1533">
        <f>+AC$30*AE69+AD69</f>
        <v>382117.95075385901</v>
      </c>
      <c r="AG69" s="1568">
        <f>+AG68</f>
        <v>9569613.1738095172</v>
      </c>
      <c r="AH69" s="1563">
        <f>+AH68</f>
        <v>376463.14285714284</v>
      </c>
      <c r="AI69" s="1563">
        <f t="shared" si="11"/>
        <v>9193150.0309523735</v>
      </c>
      <c r="AJ69" s="1533">
        <f>+AG$30*AI69+AH69</f>
        <v>1188337.6875881185</v>
      </c>
      <c r="AK69" s="1568">
        <f>+AK68</f>
        <v>11678994.442857148</v>
      </c>
      <c r="AL69" s="1563">
        <f>+AL68</f>
        <v>424056.51428571431</v>
      </c>
      <c r="AM69" s="1563">
        <f t="shared" si="12"/>
        <v>11254937.928571435</v>
      </c>
      <c r="AN69" s="1533">
        <f>+AK$30*AM69+AL69</f>
        <v>1418013.7080624925</v>
      </c>
      <c r="AO69" s="1568">
        <f>+AO68</f>
        <v>10400000.000000004</v>
      </c>
      <c r="AP69" s="1563">
        <f>+AP68</f>
        <v>371428.57142857142</v>
      </c>
      <c r="AQ69" s="1563">
        <f t="shared" si="13"/>
        <v>10028571.428571433</v>
      </c>
      <c r="AR69" s="1533">
        <f>+AO$30*AQ69+AP69</f>
        <v>1257081.6756921194</v>
      </c>
      <c r="AS69" s="1568">
        <f>+AS68</f>
        <v>40500</v>
      </c>
      <c r="AT69" s="1563">
        <f>+AT68</f>
        <v>2000</v>
      </c>
      <c r="AU69" s="1563">
        <f t="shared" si="14"/>
        <v>38500</v>
      </c>
      <c r="AV69" s="1533">
        <f>+AS$30*AU69+AT69</f>
        <v>5400.0500227781486</v>
      </c>
      <c r="AW69" s="1570">
        <f t="shared" si="16"/>
        <v>10417862.090708554</v>
      </c>
      <c r="AX69" s="1566">
        <f>+AW69</f>
        <v>10417862.090708554</v>
      </c>
      <c r="AY69" s="1526"/>
    </row>
    <row r="70" spans="1:52" ht="13">
      <c r="A70" s="1493">
        <f t="shared" si="1"/>
        <v>55</v>
      </c>
      <c r="C70" s="1516" t="str">
        <f t="shared" si="3"/>
        <v>Base FCR</v>
      </c>
      <c r="D70" s="1562">
        <f t="shared" si="2"/>
        <v>2025</v>
      </c>
      <c r="E70" s="1563">
        <f>+G69</f>
        <v>2704739.1428571423</v>
      </c>
      <c r="F70" s="1563">
        <f>+E$32</f>
        <v>138704.57142857142</v>
      </c>
      <c r="G70" s="1563">
        <f t="shared" si="4"/>
        <v>2566034.5714285709</v>
      </c>
      <c r="H70" s="1533">
        <f t="shared" si="17"/>
        <v>365318.75072818779</v>
      </c>
      <c r="I70" s="1563">
        <f>+K69</f>
        <v>4389210.9857142791</v>
      </c>
      <c r="J70" s="1563">
        <f>+I$32</f>
        <v>225087.74285714285</v>
      </c>
      <c r="K70" s="1563">
        <f t="shared" si="5"/>
        <v>4164123.2428571363</v>
      </c>
      <c r="L70" s="1533">
        <f>+I$29*K70+J70</f>
        <v>592833.9071877253</v>
      </c>
      <c r="M70" s="1568">
        <f>+O69</f>
        <v>7351135.7142857192</v>
      </c>
      <c r="N70" s="1563">
        <f>+M$32</f>
        <v>392060.57142857142</v>
      </c>
      <c r="O70" s="1563">
        <f t="shared" si="6"/>
        <v>6959075.1428571474</v>
      </c>
      <c r="P70" s="1533">
        <f>+M$29*O70+N70</f>
        <v>1006637.2882593842</v>
      </c>
      <c r="Q70" s="1568">
        <f>+S69</f>
        <v>13829524.461904787</v>
      </c>
      <c r="R70" s="1563">
        <f>+Q$32</f>
        <v>744189.65714285709</v>
      </c>
      <c r="S70" s="1563">
        <f t="shared" si="7"/>
        <v>13085334.804761929</v>
      </c>
      <c r="T70" s="1533">
        <f>+Q$29*S70+R70</f>
        <v>1899794.6675581948</v>
      </c>
      <c r="U70" s="1568">
        <f>+W69</f>
        <v>9860960.1809523851</v>
      </c>
      <c r="V70" s="1563">
        <f>+U$32</f>
        <v>530634.62857142859</v>
      </c>
      <c r="W70" s="1563">
        <f t="shared" si="8"/>
        <v>9330325.5523809567</v>
      </c>
      <c r="X70" s="1533">
        <f>+U$29*W70+V70</f>
        <v>1354623.5534259849</v>
      </c>
      <c r="Y70" s="1568">
        <f>+AA69</f>
        <v>3894919.1285714293</v>
      </c>
      <c r="Z70" s="1563">
        <f>+Y$32</f>
        <v>193136.48571428572</v>
      </c>
      <c r="AA70" s="1563">
        <f t="shared" si="9"/>
        <v>3701782.6428571437</v>
      </c>
      <c r="AB70" s="1533">
        <f>+Y$29*AA70+Z70</f>
        <v>520051.97036795295</v>
      </c>
      <c r="AC70" s="1568">
        <f>+AE69</f>
        <v>3018074.2151666679</v>
      </c>
      <c r="AD70" s="1563">
        <f>+AC$32</f>
        <v>115582.8</v>
      </c>
      <c r="AE70" s="1563">
        <f t="shared" si="10"/>
        <v>2902491.4151666681</v>
      </c>
      <c r="AF70" s="1533">
        <f>+AC$29*AE70+AD70</f>
        <v>371910.48837015097</v>
      </c>
      <c r="AG70" s="1568">
        <f>+AI69</f>
        <v>9193150.0309523735</v>
      </c>
      <c r="AH70" s="1563">
        <f>+AG$32</f>
        <v>376463.14285714284</v>
      </c>
      <c r="AI70" s="1563">
        <f t="shared" si="11"/>
        <v>8816686.8880952299</v>
      </c>
      <c r="AJ70" s="1533">
        <f>+AG$29*AI70+AH70</f>
        <v>1155091.1027193763</v>
      </c>
      <c r="AK70" s="1568">
        <f>+AM69</f>
        <v>11254937.928571435</v>
      </c>
      <c r="AL70" s="1563">
        <f>+AK$32</f>
        <v>424056.51428571431</v>
      </c>
      <c r="AM70" s="1563">
        <f t="shared" si="12"/>
        <v>10830881.414285721</v>
      </c>
      <c r="AN70" s="1533">
        <f>+AK$29*AM70+AL70</f>
        <v>1380564.0103727169</v>
      </c>
      <c r="AO70" s="1568">
        <f>+AQ69</f>
        <v>10028571.428571433</v>
      </c>
      <c r="AP70" s="1563">
        <f>+AO$32</f>
        <v>371428.57142857142</v>
      </c>
      <c r="AQ70" s="1563">
        <f t="shared" si="13"/>
        <v>9657142.8571428619</v>
      </c>
      <c r="AR70" s="1533">
        <f>+AO$29*AQ70+AP70</f>
        <v>1224279.7088675436</v>
      </c>
      <c r="AS70" s="1568">
        <f>+AU69</f>
        <v>38500</v>
      </c>
      <c r="AT70" s="1563">
        <f>+AS$32</f>
        <v>2000</v>
      </c>
      <c r="AU70" s="1563">
        <f t="shared" si="14"/>
        <v>36500</v>
      </c>
      <c r="AV70" s="1533">
        <f>+AS$29*AU70+AT70</f>
        <v>5223.4240475688948</v>
      </c>
      <c r="AW70" s="1570">
        <f t="shared" si="16"/>
        <v>9876328.8719047885</v>
      </c>
      <c r="AX70" s="1532"/>
      <c r="AY70" s="1565">
        <f>+AW70</f>
        <v>9876328.8719047885</v>
      </c>
    </row>
    <row r="71" spans="1:52" ht="13">
      <c r="A71" s="1493">
        <f t="shared" si="1"/>
        <v>56</v>
      </c>
      <c r="C71" s="1516" t="str">
        <f t="shared" si="3"/>
        <v>W Increased ROE</v>
      </c>
      <c r="D71" s="1562">
        <f t="shared" si="2"/>
        <v>2025</v>
      </c>
      <c r="E71" s="1563">
        <f>+E70</f>
        <v>2704739.1428571423</v>
      </c>
      <c r="F71" s="1563">
        <f>+F70</f>
        <v>138704.57142857142</v>
      </c>
      <c r="G71" s="1563">
        <f t="shared" si="4"/>
        <v>2566034.5714285709</v>
      </c>
      <c r="H71" s="1533">
        <f t="shared" si="17"/>
        <v>365318.75072818779</v>
      </c>
      <c r="I71" s="1563">
        <f>+I70</f>
        <v>4389210.9857142791</v>
      </c>
      <c r="J71" s="1563">
        <f>+J70</f>
        <v>225087.74285714285</v>
      </c>
      <c r="K71" s="1563">
        <f t="shared" si="5"/>
        <v>4164123.2428571363</v>
      </c>
      <c r="L71" s="1533">
        <f>+I$30*K71+J71</f>
        <v>592833.9071877253</v>
      </c>
      <c r="M71" s="1568">
        <f>+M70</f>
        <v>7351135.7142857192</v>
      </c>
      <c r="N71" s="1563">
        <f>+N70</f>
        <v>392060.57142857142</v>
      </c>
      <c r="O71" s="1563">
        <f t="shared" si="6"/>
        <v>6959075.1428571474</v>
      </c>
      <c r="P71" s="1533">
        <f>+M$30*O71+N71</f>
        <v>1006637.2882593842</v>
      </c>
      <c r="Q71" s="1568">
        <f>+Q70</f>
        <v>13829524.461904787</v>
      </c>
      <c r="R71" s="1563">
        <f>+R70</f>
        <v>744189.65714285709</v>
      </c>
      <c r="S71" s="1563">
        <f t="shared" si="7"/>
        <v>13085334.804761929</v>
      </c>
      <c r="T71" s="1533">
        <f>+Q$30*S71+R71</f>
        <v>2009494.1585968011</v>
      </c>
      <c r="U71" s="1568">
        <f>+U70</f>
        <v>9860960.1809523851</v>
      </c>
      <c r="V71" s="1563">
        <f>+V70</f>
        <v>530634.62857142859</v>
      </c>
      <c r="W71" s="1563">
        <f t="shared" si="8"/>
        <v>9330325.5523809567</v>
      </c>
      <c r="X71" s="1533">
        <f>+U$30*W71+V71</f>
        <v>1432843.3299614862</v>
      </c>
      <c r="Y71" s="1568">
        <f>+Y70</f>
        <v>3894919.1285714293</v>
      </c>
      <c r="Z71" s="1563">
        <f>+Z70</f>
        <v>193136.48571428572</v>
      </c>
      <c r="AA71" s="1563">
        <f t="shared" si="9"/>
        <v>3701782.6428571437</v>
      </c>
      <c r="AB71" s="1533">
        <f>+Y$30*AA71+Z71</f>
        <v>551085.46533891815</v>
      </c>
      <c r="AC71" s="1568">
        <f>+AC70</f>
        <v>3018074.2151666679</v>
      </c>
      <c r="AD71" s="1563">
        <f>+AD70</f>
        <v>115582.8</v>
      </c>
      <c r="AE71" s="1563">
        <f t="shared" si="10"/>
        <v>2902491.4151666681</v>
      </c>
      <c r="AF71" s="1533">
        <f>+AC$30*AE71+AD71</f>
        <v>371910.48837015097</v>
      </c>
      <c r="AG71" s="1568">
        <f>+AG70</f>
        <v>9193150.0309523735</v>
      </c>
      <c r="AH71" s="1563">
        <f>+AH70</f>
        <v>376463.14285714284</v>
      </c>
      <c r="AI71" s="1563">
        <f t="shared" si="11"/>
        <v>8816686.8880952299</v>
      </c>
      <c r="AJ71" s="1533">
        <f>+AG$30*AI71+AH71</f>
        <v>1155091.1027193763</v>
      </c>
      <c r="AK71" s="1568">
        <f>+AK70</f>
        <v>11254937.928571435</v>
      </c>
      <c r="AL71" s="1563">
        <f>+AL70</f>
        <v>424056.51428571431</v>
      </c>
      <c r="AM71" s="1563">
        <f t="shared" si="12"/>
        <v>10830881.414285721</v>
      </c>
      <c r="AN71" s="1533">
        <f>+AK$30*AM71+AL71</f>
        <v>1380564.0103727169</v>
      </c>
      <c r="AO71" s="1568">
        <f>+AO70</f>
        <v>10028571.428571433</v>
      </c>
      <c r="AP71" s="1563">
        <f>+AP70</f>
        <v>371428.57142857142</v>
      </c>
      <c r="AQ71" s="1563">
        <f t="shared" si="13"/>
        <v>9657142.8571428619</v>
      </c>
      <c r="AR71" s="1533">
        <f>+AO$30*AQ71+AP71</f>
        <v>1224279.7088675436</v>
      </c>
      <c r="AS71" s="1568">
        <f>+AS70</f>
        <v>38500</v>
      </c>
      <c r="AT71" s="1563">
        <f>+AT70</f>
        <v>2000</v>
      </c>
      <c r="AU71" s="1563">
        <f t="shared" si="14"/>
        <v>36500</v>
      </c>
      <c r="AV71" s="1533">
        <f>+AS$30*AU71+AT71</f>
        <v>5223.4240475688948</v>
      </c>
      <c r="AW71" s="1570">
        <f t="shared" si="16"/>
        <v>10095281.63444986</v>
      </c>
      <c r="AX71" s="1566">
        <f>+AW71</f>
        <v>10095281.63444986</v>
      </c>
      <c r="AY71" s="1526"/>
    </row>
    <row r="72" spans="1:52" ht="13">
      <c r="A72" s="1493">
        <f t="shared" si="1"/>
        <v>57</v>
      </c>
      <c r="C72" s="1516" t="str">
        <f t="shared" si="3"/>
        <v>Base FCR</v>
      </c>
      <c r="D72" s="1562">
        <f t="shared" si="2"/>
        <v>2026</v>
      </c>
      <c r="E72" s="1563">
        <f>+G71</f>
        <v>2566034.5714285709</v>
      </c>
      <c r="F72" s="1563">
        <f>+E$32</f>
        <v>138704.57142857142</v>
      </c>
      <c r="G72" s="1563">
        <f t="shared" si="4"/>
        <v>2427329.9999999995</v>
      </c>
      <c r="H72" s="1533">
        <f t="shared" si="17"/>
        <v>353069.33563091123</v>
      </c>
      <c r="I72" s="1563">
        <f>+K71</f>
        <v>4164123.2428571363</v>
      </c>
      <c r="J72" s="1563">
        <f>+I$32</f>
        <v>225087.74285714285</v>
      </c>
      <c r="K72" s="1563">
        <f t="shared" si="5"/>
        <v>3939035.4999999935</v>
      </c>
      <c r="L72" s="1533">
        <f>+I$29*K72+J72</f>
        <v>572955.73614282894</v>
      </c>
      <c r="M72" s="1568">
        <f>+O71</f>
        <v>6959075.1428571474</v>
      </c>
      <c r="N72" s="1563">
        <f>+M$32</f>
        <v>392060.57142857142</v>
      </c>
      <c r="O72" s="1563">
        <f t="shared" si="6"/>
        <v>6567014.5714285756</v>
      </c>
      <c r="P72" s="1533">
        <f>+M$29*O72+N72</f>
        <v>972013.24787454982</v>
      </c>
      <c r="Q72" s="1568">
        <f>+S71</f>
        <v>13085334.804761929</v>
      </c>
      <c r="R72" s="1563">
        <f>+Q$32</f>
        <v>744189.65714285709</v>
      </c>
      <c r="S72" s="1563">
        <f t="shared" si="7"/>
        <v>12341145.147619072</v>
      </c>
      <c r="T72" s="1533">
        <f>+Q$29*S72+R72</f>
        <v>1834073.0555914459</v>
      </c>
      <c r="U72" s="1568">
        <f>+W71</f>
        <v>9330325.5523809567</v>
      </c>
      <c r="V72" s="1563">
        <f>+U$32</f>
        <v>530634.62857142859</v>
      </c>
      <c r="W72" s="1563">
        <f t="shared" si="8"/>
        <v>8799690.9238095284</v>
      </c>
      <c r="X72" s="1533">
        <f>+U$29*W72+V72</f>
        <v>1307761.6240503704</v>
      </c>
      <c r="Y72" s="1568">
        <f>+AA71</f>
        <v>3701782.6428571437</v>
      </c>
      <c r="Z72" s="1563">
        <f>+Y$32</f>
        <v>193136.48571428572</v>
      </c>
      <c r="AA72" s="1563">
        <f t="shared" si="9"/>
        <v>3508646.157142858</v>
      </c>
      <c r="AB72" s="1533">
        <f>+Y$29*AA72+Z72</f>
        <v>502995.51029906597</v>
      </c>
      <c r="AC72" s="1568">
        <f>+AE71</f>
        <v>2902491.4151666681</v>
      </c>
      <c r="AD72" s="1563">
        <f>+AC$32</f>
        <v>115582.8</v>
      </c>
      <c r="AE72" s="1563">
        <f t="shared" si="10"/>
        <v>2786908.6151666683</v>
      </c>
      <c r="AF72" s="1533">
        <f>+AC$29*AE72+AD72</f>
        <v>361703.02598644287</v>
      </c>
      <c r="AG72" s="1568">
        <f>+AI71</f>
        <v>8816686.8880952299</v>
      </c>
      <c r="AH72" s="1563">
        <f>+AG$32</f>
        <v>376463.14285714284</v>
      </c>
      <c r="AI72" s="1563">
        <f t="shared" si="11"/>
        <v>8440223.7452380862</v>
      </c>
      <c r="AJ72" s="1533">
        <f>+AG$29*AI72+AH72</f>
        <v>1121844.5178506346</v>
      </c>
      <c r="AK72" s="1568">
        <f>+AM71</f>
        <v>10830881.414285721</v>
      </c>
      <c r="AL72" s="1563">
        <f>+AK$32</f>
        <v>424056.51428571431</v>
      </c>
      <c r="AM72" s="1563">
        <f t="shared" si="12"/>
        <v>10406824.900000008</v>
      </c>
      <c r="AN72" s="1533">
        <f>+AK$29*AM72+AL72</f>
        <v>1343114.3126829411</v>
      </c>
      <c r="AO72" s="1568">
        <f>+AQ71</f>
        <v>9657142.8571428619</v>
      </c>
      <c r="AP72" s="1563">
        <f>+AO$32</f>
        <v>371428.57142857142</v>
      </c>
      <c r="AQ72" s="1563">
        <f t="shared" si="13"/>
        <v>9285714.285714291</v>
      </c>
      <c r="AR72" s="1533">
        <f>+AO$29*AQ72+AP72</f>
        <v>1191477.7420429678</v>
      </c>
      <c r="AS72" s="1568">
        <f>+AU71</f>
        <v>36500</v>
      </c>
      <c r="AT72" s="1563">
        <f>+AS$32</f>
        <v>2000</v>
      </c>
      <c r="AU72" s="1563">
        <f t="shared" si="14"/>
        <v>34500</v>
      </c>
      <c r="AV72" s="1533">
        <f>+AS$29*AU72+AT72</f>
        <v>5046.7980723596402</v>
      </c>
      <c r="AW72" s="1570">
        <f t="shared" si="16"/>
        <v>9566054.9062245209</v>
      </c>
      <c r="AX72" s="1532"/>
      <c r="AY72" s="1565">
        <f>+AW72</f>
        <v>9566054.9062245209</v>
      </c>
    </row>
    <row r="73" spans="1:52" ht="13">
      <c r="A73" s="1493">
        <f t="shared" si="1"/>
        <v>58</v>
      </c>
      <c r="C73" s="1516" t="str">
        <f t="shared" si="3"/>
        <v>W Increased ROE</v>
      </c>
      <c r="D73" s="1562">
        <f t="shared" si="2"/>
        <v>2026</v>
      </c>
      <c r="E73" s="1563">
        <f>+E72</f>
        <v>2566034.5714285709</v>
      </c>
      <c r="F73" s="1563">
        <f>+F72</f>
        <v>138704.57142857142</v>
      </c>
      <c r="G73" s="1563">
        <f t="shared" si="4"/>
        <v>2427329.9999999995</v>
      </c>
      <c r="H73" s="1533">
        <f t="shared" si="17"/>
        <v>353069.33563091123</v>
      </c>
      <c r="I73" s="1563">
        <f>+I72</f>
        <v>4164123.2428571363</v>
      </c>
      <c r="J73" s="1563">
        <f>+J72</f>
        <v>225087.74285714285</v>
      </c>
      <c r="K73" s="1563">
        <f t="shared" si="5"/>
        <v>3939035.4999999935</v>
      </c>
      <c r="L73" s="1533">
        <f>+I$30*K73+J73</f>
        <v>572955.73614282894</v>
      </c>
      <c r="M73" s="1568">
        <f>+M72</f>
        <v>6959075.1428571474</v>
      </c>
      <c r="N73" s="1563">
        <f>+N72</f>
        <v>392060.57142857142</v>
      </c>
      <c r="O73" s="1563">
        <f t="shared" si="6"/>
        <v>6567014.5714285756</v>
      </c>
      <c r="P73" s="1533">
        <f>+M$30*O73+N73</f>
        <v>972013.24787454982</v>
      </c>
      <c r="Q73" s="1568">
        <f>+Q72</f>
        <v>13085334.804761929</v>
      </c>
      <c r="R73" s="1563">
        <f>+R72</f>
        <v>744189.65714285709</v>
      </c>
      <c r="S73" s="1563">
        <f t="shared" si="7"/>
        <v>12341145.147619072</v>
      </c>
      <c r="T73" s="1533">
        <f>+Q$30*S73+R73</f>
        <v>1937533.7130164821</v>
      </c>
      <c r="U73" s="1568">
        <f>+U72</f>
        <v>9330325.5523809567</v>
      </c>
      <c r="V73" s="1563">
        <f>+V72</f>
        <v>530634.62857142859</v>
      </c>
      <c r="W73" s="1563">
        <f t="shared" si="8"/>
        <v>8799690.9238095284</v>
      </c>
      <c r="X73" s="1533">
        <f>+U$30*W73+V73</f>
        <v>1381532.8824890656</v>
      </c>
      <c r="Y73" s="1568">
        <f>+Y72</f>
        <v>3701782.6428571437</v>
      </c>
      <c r="Z73" s="1563">
        <f>+Z72</f>
        <v>193136.48571428572</v>
      </c>
      <c r="AA73" s="1563">
        <f t="shared" si="9"/>
        <v>3508646.157142858</v>
      </c>
      <c r="AB73" s="1533">
        <f>+Y$30*AA73+Z73</f>
        <v>532409.86640198086</v>
      </c>
      <c r="AC73" s="1568">
        <f>+AC72</f>
        <v>2902491.4151666681</v>
      </c>
      <c r="AD73" s="1563">
        <f>+AD72</f>
        <v>115582.8</v>
      </c>
      <c r="AE73" s="1563">
        <f t="shared" si="10"/>
        <v>2786908.6151666683</v>
      </c>
      <c r="AF73" s="1533">
        <f>+AC$30*AE73+AD73</f>
        <v>361703.02598644287</v>
      </c>
      <c r="AG73" s="1568">
        <f>+AG72</f>
        <v>8816686.8880952299</v>
      </c>
      <c r="AH73" s="1563">
        <f>+AH72</f>
        <v>376463.14285714284</v>
      </c>
      <c r="AI73" s="1563">
        <f t="shared" si="11"/>
        <v>8440223.7452380862</v>
      </c>
      <c r="AJ73" s="1533">
        <f>+AG$30*AI73+AH73</f>
        <v>1121844.5178506346</v>
      </c>
      <c r="AK73" s="1568">
        <f>+AK72</f>
        <v>10830881.414285721</v>
      </c>
      <c r="AL73" s="1563">
        <f>+AL72</f>
        <v>424056.51428571431</v>
      </c>
      <c r="AM73" s="1563">
        <f t="shared" si="12"/>
        <v>10406824.900000008</v>
      </c>
      <c r="AN73" s="1533">
        <f>+AK$30*AM73+AL73</f>
        <v>1343114.3126829411</v>
      </c>
      <c r="AO73" s="1568">
        <f>+AO72</f>
        <v>9657142.8571428619</v>
      </c>
      <c r="AP73" s="1563">
        <f>+AP72</f>
        <v>371428.57142857142</v>
      </c>
      <c r="AQ73" s="1563">
        <f t="shared" si="13"/>
        <v>9285714.285714291</v>
      </c>
      <c r="AR73" s="1533">
        <f>+AO$30*AQ73+AP73</f>
        <v>1191477.7420429678</v>
      </c>
      <c r="AS73" s="1568">
        <f>+AS72</f>
        <v>36500</v>
      </c>
      <c r="AT73" s="1563">
        <f>+AT72</f>
        <v>2000</v>
      </c>
      <c r="AU73" s="1563">
        <f t="shared" si="14"/>
        <v>34500</v>
      </c>
      <c r="AV73" s="1533">
        <f>+AS$30*AU73+AT73</f>
        <v>5046.7980723596402</v>
      </c>
      <c r="AW73" s="1570">
        <f t="shared" si="16"/>
        <v>9772701.1781911664</v>
      </c>
      <c r="AX73" s="1566">
        <f>+AW73</f>
        <v>9772701.1781911664</v>
      </c>
      <c r="AY73" s="1526"/>
    </row>
    <row r="74" spans="1:52" ht="13">
      <c r="A74" s="1493">
        <f t="shared" si="1"/>
        <v>59</v>
      </c>
      <c r="C74" s="1516" t="str">
        <f t="shared" si="3"/>
        <v>Base FCR</v>
      </c>
      <c r="D74" s="1562">
        <f t="shared" si="2"/>
        <v>2027</v>
      </c>
      <c r="E74" s="1563">
        <f>+G73</f>
        <v>2427329.9999999995</v>
      </c>
      <c r="F74" s="1563">
        <f>+E$32</f>
        <v>138704.57142857142</v>
      </c>
      <c r="G74" s="1563">
        <f t="shared" si="4"/>
        <v>2288625.4285714282</v>
      </c>
      <c r="H74" s="1533">
        <f t="shared" si="17"/>
        <v>340819.92053363466</v>
      </c>
      <c r="I74" s="1563">
        <f>+K73</f>
        <v>3939035.4999999935</v>
      </c>
      <c r="J74" s="1563">
        <f>+I$32</f>
        <v>225087.74285714285</v>
      </c>
      <c r="K74" s="1563">
        <f t="shared" si="5"/>
        <v>3713947.7571428507</v>
      </c>
      <c r="L74" s="1533">
        <f>+I$29*K74+J74</f>
        <v>553077.56509793259</v>
      </c>
      <c r="M74" s="1568">
        <f>+O73</f>
        <v>6567014.5714285756</v>
      </c>
      <c r="N74" s="1563">
        <f>+M$32</f>
        <v>392060.57142857142</v>
      </c>
      <c r="O74" s="1563">
        <f t="shared" si="6"/>
        <v>6174954.0000000037</v>
      </c>
      <c r="P74" s="1533">
        <f>+M$29*O74+N74</f>
        <v>937389.20748971519</v>
      </c>
      <c r="Q74" s="1568">
        <f>+S73</f>
        <v>12341145.147619072</v>
      </c>
      <c r="R74" s="1563">
        <f>+Q$32</f>
        <v>744189.65714285709</v>
      </c>
      <c r="S74" s="1563">
        <f t="shared" si="7"/>
        <v>11596955.490476215</v>
      </c>
      <c r="T74" s="1533">
        <f>+Q$29*S74+R74</f>
        <v>1768351.4436246969</v>
      </c>
      <c r="U74" s="1568">
        <f>+W73</f>
        <v>8799690.9238095284</v>
      </c>
      <c r="V74" s="1563">
        <f>+U$32</f>
        <v>530634.62857142859</v>
      </c>
      <c r="W74" s="1563">
        <f t="shared" si="8"/>
        <v>8269056.2952381</v>
      </c>
      <c r="X74" s="1533">
        <f>+U$29*W74+V74</f>
        <v>1260899.6946747559</v>
      </c>
      <c r="Y74" s="1568">
        <f>+AA73</f>
        <v>3508646.157142858</v>
      </c>
      <c r="Z74" s="1563">
        <f>+Y$32</f>
        <v>193136.48571428572</v>
      </c>
      <c r="AA74" s="1563">
        <f t="shared" si="9"/>
        <v>3315509.6714285724</v>
      </c>
      <c r="AB74" s="1533">
        <f>+Y$29*AA74+Z74</f>
        <v>485939.05023017898</v>
      </c>
      <c r="AC74" s="1568">
        <f>+AE73</f>
        <v>2786908.6151666683</v>
      </c>
      <c r="AD74" s="1563">
        <f>+AC$32</f>
        <v>115582.8</v>
      </c>
      <c r="AE74" s="1563">
        <f t="shared" si="10"/>
        <v>2671325.8151666685</v>
      </c>
      <c r="AF74" s="1533">
        <f>+AC$29*AE74+AD74</f>
        <v>351495.56360273476</v>
      </c>
      <c r="AG74" s="1568">
        <f>+AI73</f>
        <v>8440223.7452380862</v>
      </c>
      <c r="AH74" s="1563">
        <f>+AG$32</f>
        <v>376463.14285714284</v>
      </c>
      <c r="AI74" s="1563">
        <f t="shared" si="11"/>
        <v>8063760.6023809435</v>
      </c>
      <c r="AJ74" s="1533">
        <f>+AG$29*AI74+AH74</f>
        <v>1088597.9329818925</v>
      </c>
      <c r="AK74" s="1568">
        <f>+AM73</f>
        <v>10406824.900000008</v>
      </c>
      <c r="AL74" s="1563">
        <f>+AK$32</f>
        <v>424056.51428571431</v>
      </c>
      <c r="AM74" s="1563">
        <f t="shared" si="12"/>
        <v>9982768.3857142944</v>
      </c>
      <c r="AN74" s="1533">
        <f>+AK$29*AM74+AL74</f>
        <v>1305664.6149931655</v>
      </c>
      <c r="AO74" s="1568">
        <f>+AQ73</f>
        <v>9285714.285714291</v>
      </c>
      <c r="AP74" s="1563">
        <f>+AO$32</f>
        <v>371428.57142857142</v>
      </c>
      <c r="AQ74" s="1563">
        <f t="shared" si="13"/>
        <v>8914285.7142857201</v>
      </c>
      <c r="AR74" s="1533">
        <f>+AO$29*AQ74+AP74</f>
        <v>1158675.775218392</v>
      </c>
      <c r="AS74" s="1568">
        <f>+AU73</f>
        <v>34500</v>
      </c>
      <c r="AT74" s="1563">
        <f>+AS$32</f>
        <v>2000</v>
      </c>
      <c r="AU74" s="1563">
        <f t="shared" si="14"/>
        <v>32500</v>
      </c>
      <c r="AV74" s="1533">
        <f>+AS$29*AU74+AT74</f>
        <v>4870.1720971503855</v>
      </c>
      <c r="AW74" s="1570">
        <f t="shared" si="16"/>
        <v>9255780.9405442476</v>
      </c>
      <c r="AX74" s="1532"/>
      <c r="AY74" s="1565">
        <f>+AW74</f>
        <v>9255780.9405442476</v>
      </c>
    </row>
    <row r="75" spans="1:52" ht="13">
      <c r="A75" s="1493">
        <f t="shared" si="1"/>
        <v>60</v>
      </c>
      <c r="C75" s="1516" t="str">
        <f t="shared" si="3"/>
        <v>W Increased ROE</v>
      </c>
      <c r="D75" s="1562">
        <f t="shared" si="2"/>
        <v>2027</v>
      </c>
      <c r="E75" s="1563"/>
      <c r="F75" s="1563">
        <f>+F74</f>
        <v>138704.57142857142</v>
      </c>
      <c r="G75" s="1563">
        <f t="shared" si="4"/>
        <v>-138704.57142857142</v>
      </c>
      <c r="H75" s="1533">
        <f t="shared" si="17"/>
        <v>126455.15633129486</v>
      </c>
      <c r="I75" s="1563">
        <f>+I74</f>
        <v>3939035.4999999935</v>
      </c>
      <c r="J75" s="1563">
        <f>+J74</f>
        <v>225087.74285714285</v>
      </c>
      <c r="K75" s="1563">
        <f t="shared" si="5"/>
        <v>3713947.7571428507</v>
      </c>
      <c r="L75" s="1533">
        <f>+I$30*K75+J75</f>
        <v>553077.56509793259</v>
      </c>
      <c r="M75" s="1568">
        <f>+M74</f>
        <v>6567014.5714285756</v>
      </c>
      <c r="N75" s="1563">
        <f>+N74</f>
        <v>392060.57142857142</v>
      </c>
      <c r="O75" s="1563">
        <f t="shared" si="6"/>
        <v>6174954.0000000037</v>
      </c>
      <c r="P75" s="1533">
        <f>+M$30*O75+N75</f>
        <v>937389.20748971519</v>
      </c>
      <c r="Q75" s="1568">
        <f>+Q74</f>
        <v>12341145.147619072</v>
      </c>
      <c r="R75" s="1563">
        <f>+R74</f>
        <v>744189.65714285709</v>
      </c>
      <c r="S75" s="1563">
        <f t="shared" si="7"/>
        <v>11596955.490476215</v>
      </c>
      <c r="T75" s="1533">
        <f>+Q$30*S75+R75</f>
        <v>1865573.2674361633</v>
      </c>
      <c r="U75" s="1568">
        <f>+U74</f>
        <v>8799690.9238095284</v>
      </c>
      <c r="V75" s="1563">
        <f>+V74</f>
        <v>530634.62857142859</v>
      </c>
      <c r="W75" s="1563">
        <f t="shared" si="8"/>
        <v>8269056.2952381</v>
      </c>
      <c r="X75" s="1533">
        <f>+U$30*W75+V75</f>
        <v>1330222.4350166456</v>
      </c>
      <c r="Y75" s="1568">
        <f>+Y74</f>
        <v>3508646.157142858</v>
      </c>
      <c r="Z75" s="1563">
        <f>+Z74</f>
        <v>193136.48571428572</v>
      </c>
      <c r="AA75" s="1563">
        <f t="shared" si="9"/>
        <v>3315509.6714285724</v>
      </c>
      <c r="AB75" s="1533">
        <f>+Y$30*AA75+Z75</f>
        <v>513734.26746504346</v>
      </c>
      <c r="AC75" s="1568">
        <f>+AC74</f>
        <v>2786908.6151666683</v>
      </c>
      <c r="AD75" s="1563">
        <f>+AD74</f>
        <v>115582.8</v>
      </c>
      <c r="AE75" s="1563">
        <f t="shared" si="10"/>
        <v>2671325.8151666685</v>
      </c>
      <c r="AF75" s="1533">
        <f>+AC$30*AE75+AD75</f>
        <v>351495.56360273476</v>
      </c>
      <c r="AG75" s="1568">
        <f>+AG74</f>
        <v>8440223.7452380862</v>
      </c>
      <c r="AH75" s="1563">
        <f>+AH74</f>
        <v>376463.14285714284</v>
      </c>
      <c r="AI75" s="1563">
        <f t="shared" si="11"/>
        <v>8063760.6023809435</v>
      </c>
      <c r="AJ75" s="1533">
        <f>+AG$30*AI75+AH75</f>
        <v>1088597.9329818925</v>
      </c>
      <c r="AK75" s="1568">
        <f>+AK74</f>
        <v>10406824.900000008</v>
      </c>
      <c r="AL75" s="1563">
        <f>+AL74</f>
        <v>424056.51428571431</v>
      </c>
      <c r="AM75" s="1563">
        <f t="shared" si="12"/>
        <v>9982768.3857142944</v>
      </c>
      <c r="AN75" s="1533">
        <f>+AK$30*AM75+AL75</f>
        <v>1305664.6149931655</v>
      </c>
      <c r="AO75" s="1568">
        <f>+AO74</f>
        <v>9285714.285714291</v>
      </c>
      <c r="AP75" s="1563">
        <f>+AP74</f>
        <v>371428.57142857142</v>
      </c>
      <c r="AQ75" s="1563">
        <f t="shared" si="13"/>
        <v>8914285.7142857201</v>
      </c>
      <c r="AR75" s="1533">
        <f>+AO$30*AQ75+AP75</f>
        <v>1158675.775218392</v>
      </c>
      <c r="AS75" s="1568">
        <f>+AS74</f>
        <v>34500</v>
      </c>
      <c r="AT75" s="1563">
        <f>+AT74</f>
        <v>2000</v>
      </c>
      <c r="AU75" s="1563">
        <f t="shared" si="14"/>
        <v>32500</v>
      </c>
      <c r="AV75" s="1533">
        <f>+AS$30*AU75+AT75</f>
        <v>4870.1720971503855</v>
      </c>
      <c r="AW75" s="1570">
        <f t="shared" si="16"/>
        <v>9235755.9577301294</v>
      </c>
      <c r="AX75" s="1566">
        <f>+AW75</f>
        <v>9235755.9577301294</v>
      </c>
      <c r="AY75" s="1526"/>
    </row>
    <row r="76" spans="1:52" ht="13">
      <c r="A76" s="1493">
        <f t="shared" si="1"/>
        <v>61</v>
      </c>
      <c r="C76" s="1516"/>
      <c r="D76" s="1572" t="s">
        <v>1412</v>
      </c>
      <c r="E76" s="1573"/>
      <c r="F76" s="1573" t="s">
        <v>1412</v>
      </c>
      <c r="G76" s="1573" t="s">
        <v>1413</v>
      </c>
      <c r="H76" s="1574" t="s">
        <v>1413</v>
      </c>
      <c r="I76" s="1573" t="s">
        <v>1412</v>
      </c>
      <c r="J76" s="1573" t="s">
        <v>1412</v>
      </c>
      <c r="K76" s="1573" t="s">
        <v>1413</v>
      </c>
      <c r="L76" s="1574" t="s">
        <v>1412</v>
      </c>
      <c r="M76" s="1573" t="s">
        <v>1412</v>
      </c>
      <c r="N76" s="1573" t="s">
        <v>1412</v>
      </c>
      <c r="O76" s="1573" t="s">
        <v>1413</v>
      </c>
      <c r="P76" s="1574" t="s">
        <v>1412</v>
      </c>
      <c r="Q76" s="1573" t="s">
        <v>1412</v>
      </c>
      <c r="R76" s="1573" t="s">
        <v>1412</v>
      </c>
      <c r="S76" s="1573" t="s">
        <v>1413</v>
      </c>
      <c r="T76" s="1574" t="s">
        <v>1412</v>
      </c>
      <c r="U76" s="1573" t="s">
        <v>1412</v>
      </c>
      <c r="V76" s="1573" t="s">
        <v>1412</v>
      </c>
      <c r="W76" s="1573" t="s">
        <v>1413</v>
      </c>
      <c r="X76" s="1574" t="s">
        <v>1412</v>
      </c>
      <c r="Y76" s="1573" t="s">
        <v>1412</v>
      </c>
      <c r="Z76" s="1573" t="s">
        <v>1412</v>
      </c>
      <c r="AA76" s="1573" t="s">
        <v>1413</v>
      </c>
      <c r="AB76" s="1574" t="s">
        <v>1412</v>
      </c>
      <c r="AC76" s="1573" t="s">
        <v>1412</v>
      </c>
      <c r="AD76" s="1573" t="s">
        <v>1412</v>
      </c>
      <c r="AE76" s="1573" t="s">
        <v>1413</v>
      </c>
      <c r="AF76" s="1574" t="s">
        <v>1412</v>
      </c>
      <c r="AG76" s="1573" t="s">
        <v>1412</v>
      </c>
      <c r="AH76" s="1573" t="s">
        <v>1412</v>
      </c>
      <c r="AI76" s="1573" t="s">
        <v>1413</v>
      </c>
      <c r="AJ76" s="1574" t="s">
        <v>1412</v>
      </c>
      <c r="AK76" s="1573" t="s">
        <v>1412</v>
      </c>
      <c r="AL76" s="1573" t="s">
        <v>1412</v>
      </c>
      <c r="AM76" s="1573" t="s">
        <v>1413</v>
      </c>
      <c r="AN76" s="1574" t="s">
        <v>1412</v>
      </c>
      <c r="AO76" s="1573" t="s">
        <v>1412</v>
      </c>
      <c r="AP76" s="1573" t="s">
        <v>1412</v>
      </c>
      <c r="AQ76" s="1573" t="s">
        <v>1413</v>
      </c>
      <c r="AR76" s="1574" t="s">
        <v>1412</v>
      </c>
      <c r="AS76" s="1573" t="s">
        <v>1412</v>
      </c>
      <c r="AT76" s="1573" t="s">
        <v>1412</v>
      </c>
      <c r="AU76" s="1573" t="s">
        <v>1413</v>
      </c>
      <c r="AV76" s="1574" t="s">
        <v>1412</v>
      </c>
      <c r="AW76" s="1570"/>
      <c r="AX76" s="1532"/>
      <c r="AY76" s="1565">
        <f>+AW76</f>
        <v>0</v>
      </c>
    </row>
    <row r="77" spans="1:52" ht="13.5" thickBot="1">
      <c r="A77" s="1493">
        <f t="shared" si="1"/>
        <v>62</v>
      </c>
      <c r="C77" s="1516"/>
      <c r="D77" s="1575" t="s">
        <v>1412</v>
      </c>
      <c r="E77" s="1576" t="s">
        <v>1412</v>
      </c>
      <c r="F77" s="1576" t="s">
        <v>1413</v>
      </c>
      <c r="G77" s="1576" t="s">
        <v>1413</v>
      </c>
      <c r="H77" s="1577" t="s">
        <v>1413</v>
      </c>
      <c r="I77" s="1576" t="s">
        <v>1412</v>
      </c>
      <c r="J77" s="1576" t="s">
        <v>1413</v>
      </c>
      <c r="K77" s="1576" t="s">
        <v>1413</v>
      </c>
      <c r="L77" s="1577" t="s">
        <v>1412</v>
      </c>
      <c r="M77" s="1576" t="s">
        <v>1412</v>
      </c>
      <c r="N77" s="1576" t="s">
        <v>1413</v>
      </c>
      <c r="O77" s="1576" t="s">
        <v>1413</v>
      </c>
      <c r="P77" s="1577" t="s">
        <v>1412</v>
      </c>
      <c r="Q77" s="1576" t="s">
        <v>1412</v>
      </c>
      <c r="R77" s="1576" t="s">
        <v>1413</v>
      </c>
      <c r="S77" s="1576" t="s">
        <v>1413</v>
      </c>
      <c r="T77" s="1577" t="s">
        <v>1412</v>
      </c>
      <c r="U77" s="1576" t="s">
        <v>1412</v>
      </c>
      <c r="V77" s="1576" t="s">
        <v>1413</v>
      </c>
      <c r="W77" s="1576" t="s">
        <v>1413</v>
      </c>
      <c r="X77" s="1577" t="s">
        <v>1412</v>
      </c>
      <c r="Y77" s="1576" t="s">
        <v>1412</v>
      </c>
      <c r="Z77" s="1576" t="s">
        <v>1413</v>
      </c>
      <c r="AA77" s="1576" t="s">
        <v>1413</v>
      </c>
      <c r="AB77" s="1577" t="s">
        <v>1412</v>
      </c>
      <c r="AC77" s="1576" t="s">
        <v>1412</v>
      </c>
      <c r="AD77" s="1576" t="s">
        <v>1413</v>
      </c>
      <c r="AE77" s="1576" t="s">
        <v>1413</v>
      </c>
      <c r="AF77" s="1577" t="s">
        <v>1412</v>
      </c>
      <c r="AG77" s="1576" t="s">
        <v>1412</v>
      </c>
      <c r="AH77" s="1576" t="s">
        <v>1413</v>
      </c>
      <c r="AI77" s="1576" t="s">
        <v>1413</v>
      </c>
      <c r="AJ77" s="1577" t="s">
        <v>1412</v>
      </c>
      <c r="AK77" s="1576" t="s">
        <v>1412</v>
      </c>
      <c r="AL77" s="1576" t="s">
        <v>1413</v>
      </c>
      <c r="AM77" s="1576" t="s">
        <v>1413</v>
      </c>
      <c r="AN77" s="1577" t="s">
        <v>1412</v>
      </c>
      <c r="AO77" s="1576" t="s">
        <v>1412</v>
      </c>
      <c r="AP77" s="1576" t="s">
        <v>1413</v>
      </c>
      <c r="AQ77" s="1576" t="s">
        <v>1413</v>
      </c>
      <c r="AR77" s="1577" t="s">
        <v>1412</v>
      </c>
      <c r="AS77" s="1576" t="s">
        <v>1412</v>
      </c>
      <c r="AT77" s="1576" t="s">
        <v>1413</v>
      </c>
      <c r="AU77" s="1576" t="s">
        <v>1413</v>
      </c>
      <c r="AV77" s="1577" t="s">
        <v>1412</v>
      </c>
      <c r="AW77" s="1578"/>
      <c r="AX77" s="1579">
        <f>+AW77</f>
        <v>0</v>
      </c>
      <c r="AY77" s="1556"/>
    </row>
    <row r="78" spans="1:52" ht="13">
      <c r="A78" s="1493">
        <f>A77+1</f>
        <v>63</v>
      </c>
      <c r="C78" s="1532"/>
      <c r="D78" s="1527"/>
      <c r="E78" s="1532"/>
      <c r="F78" s="1532"/>
      <c r="G78" s="1532"/>
      <c r="H78" s="1580"/>
      <c r="I78" s="1532"/>
      <c r="J78" s="1532"/>
      <c r="K78" s="1532"/>
      <c r="L78" s="1580"/>
      <c r="M78" s="1532"/>
      <c r="N78" s="1532"/>
      <c r="O78" s="1532"/>
      <c r="P78" s="1532"/>
      <c r="Q78" s="1532"/>
      <c r="R78" s="1532"/>
      <c r="S78" s="1532"/>
      <c r="T78" s="1532"/>
      <c r="U78" s="1532"/>
      <c r="V78" s="1532"/>
      <c r="W78" s="1532"/>
      <c r="X78" s="1532"/>
      <c r="Y78" s="1532"/>
      <c r="Z78" s="1532"/>
      <c r="AA78" s="1532"/>
      <c r="AB78" s="1532"/>
      <c r="AC78" s="1532"/>
      <c r="AD78" s="1532"/>
      <c r="AE78" s="1532"/>
      <c r="AF78" s="1532"/>
      <c r="AG78" s="1532"/>
      <c r="AH78" s="1532"/>
      <c r="AI78" s="1532"/>
      <c r="AJ78" s="1532"/>
      <c r="AK78" s="1532"/>
      <c r="AL78" s="1532"/>
      <c r="AM78" s="1532"/>
      <c r="AN78" s="1532"/>
      <c r="AO78" s="1532"/>
      <c r="AP78" s="1532"/>
      <c r="AQ78" s="1532"/>
      <c r="AR78" s="1532"/>
      <c r="AS78" s="1532"/>
      <c r="AT78" s="1532"/>
      <c r="AU78" s="1532"/>
      <c r="AV78" s="1532"/>
      <c r="AW78" s="1532"/>
      <c r="AX78" s="1581">
        <f>SUM(AX36:AX75)</f>
        <v>213578098.27144796</v>
      </c>
      <c r="AY78" s="1581">
        <f>SUM(AY36:AY75)</f>
        <v>206911742.049496</v>
      </c>
    </row>
    <row r="79" spans="1:52" ht="14.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row>
    <row r="80" spans="1:52" hidden="1">
      <c r="C80" s="1569">
        <f>SUM(H80:AV80)</f>
        <v>10785978.931254411</v>
      </c>
      <c r="H80" s="1499">
        <f>+H63</f>
        <v>440479.74397373444</v>
      </c>
      <c r="L80" s="1499">
        <f>+L63</f>
        <v>672346.59136731096</v>
      </c>
      <c r="P80" s="1499">
        <f>+P63</f>
        <v>1145133.4497987225</v>
      </c>
      <c r="T80" s="1499">
        <f>+T63</f>
        <v>2297335.9409180768</v>
      </c>
      <c r="X80" s="1499">
        <f>+X63</f>
        <v>1638085.1198511671</v>
      </c>
      <c r="AF80" s="1499">
        <f>+AF63</f>
        <v>412740.33790498332</v>
      </c>
      <c r="AJ80" s="1499">
        <f>+AJ63</f>
        <v>1288077.4421943442</v>
      </c>
      <c r="AN80" s="1499">
        <f>+AN63</f>
        <v>1530362.8011318194</v>
      </c>
      <c r="AR80" s="1499">
        <f>+AR63</f>
        <v>1355487.5761658468</v>
      </c>
      <c r="AV80" s="1499">
        <f>+AV63</f>
        <v>5929.9279484059125</v>
      </c>
      <c r="AX80" s="1582"/>
    </row>
    <row r="81" spans="3:48" hidden="1">
      <c r="C81" s="1569">
        <f>SUM(H81:AV81)</f>
        <v>256832.00727205042</v>
      </c>
      <c r="H81" s="1499">
        <f>+H63-H62</f>
        <v>26163.332856440393</v>
      </c>
      <c r="L81" s="1499">
        <f>+L63-L62</f>
        <v>0</v>
      </c>
      <c r="P81" s="1499">
        <f>+P63-P62</f>
        <v>0</v>
      </c>
      <c r="T81" s="1499">
        <f>+T63-T62</f>
        <v>134654.8254928859</v>
      </c>
      <c r="X81" s="1499">
        <f>+X63-X62</f>
        <v>96013.848922724137</v>
      </c>
      <c r="AF81" s="1499">
        <f>+AF63-AF62</f>
        <v>0</v>
      </c>
      <c r="AJ81" s="1499">
        <f>+AJ63-AJ62</f>
        <v>0</v>
      </c>
      <c r="AN81" s="1499">
        <f>+AN63-AN62</f>
        <v>0</v>
      </c>
      <c r="AR81" s="1499">
        <f>+AR63-AR62</f>
        <v>0</v>
      </c>
      <c r="AV81" s="1499">
        <f>+AV63-AV62</f>
        <v>0</v>
      </c>
    </row>
    <row r="82" spans="3:48">
      <c r="C82" s="1569"/>
    </row>
    <row r="310" spans="8:12">
      <c r="H310" s="1583"/>
      <c r="L310" s="1493"/>
    </row>
    <row r="311" spans="8:12">
      <c r="H311" s="1583"/>
      <c r="L311" s="1493"/>
    </row>
    <row r="312" spans="8:12">
      <c r="H312" s="1583"/>
      <c r="L312" s="1493"/>
    </row>
    <row r="313" spans="8:12">
      <c r="H313" s="1583"/>
      <c r="L313" s="1493"/>
    </row>
    <row r="314" spans="8:12">
      <c r="H314" s="1583"/>
      <c r="L314" s="1493"/>
    </row>
    <row r="315" spans="8:12">
      <c r="H315" s="1583"/>
      <c r="L315" s="1493"/>
    </row>
    <row r="316" spans="8:12">
      <c r="H316" s="1583"/>
      <c r="L316" s="1493"/>
    </row>
    <row r="317" spans="8:12">
      <c r="H317" s="1583"/>
      <c r="L317" s="1493"/>
    </row>
    <row r="318" spans="8:12">
      <c r="H318" s="1583"/>
      <c r="L318" s="1493"/>
    </row>
  </sheetData>
  <mergeCells count="9">
    <mergeCell ref="C33:D33"/>
    <mergeCell ref="C23:AW23"/>
    <mergeCell ref="E24:H24"/>
    <mergeCell ref="I24:L24"/>
    <mergeCell ref="M24:P24"/>
    <mergeCell ref="Q24:T24"/>
    <mergeCell ref="AK24:AN24"/>
    <mergeCell ref="AO24:AR24"/>
    <mergeCell ref="AS24:AV24"/>
  </mergeCells>
  <pageMargins left="0.25" right="0.25" top="0.25" bottom="0.25" header="0.5" footer="0.5"/>
  <pageSetup scale="68" fitToWidth="0" orientation="landscape" r:id="rId1"/>
  <headerFooter alignWithMargins="0"/>
  <colBreaks count="3" manualBreakCount="3">
    <brk id="12" max="1048575" man="1"/>
    <brk id="24" max="1048575" man="1"/>
    <brk id="40" max="77"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306"/>
  <sheetViews>
    <sheetView view="pageBreakPreview" zoomScale="60" zoomScaleNormal="100" workbookViewId="0">
      <selection sqref="A1:XFD1048576"/>
    </sheetView>
  </sheetViews>
  <sheetFormatPr defaultRowHeight="14.5"/>
  <cols>
    <col min="2" max="2" width="1.453125" customWidth="1"/>
    <col min="3" max="3" width="2.26953125" customWidth="1"/>
    <col min="4" max="4" width="43.453125" customWidth="1"/>
    <col min="5" max="5" width="19.7265625" customWidth="1"/>
    <col min="6" max="6" width="19.453125" customWidth="1"/>
    <col min="7" max="7" width="20.54296875" customWidth="1"/>
  </cols>
  <sheetData>
    <row r="1" spans="1:8" ht="18">
      <c r="A1" s="1709" t="s">
        <v>1400</v>
      </c>
      <c r="B1" s="1709"/>
      <c r="C1" s="1709"/>
      <c r="D1" s="1709"/>
      <c r="E1" s="1709"/>
      <c r="F1" s="1709"/>
    </row>
    <row r="2" spans="1:8" ht="15.5">
      <c r="A2" s="1711" t="s">
        <v>0</v>
      </c>
      <c r="B2" s="1813"/>
      <c r="C2" s="1813"/>
      <c r="D2" s="1813"/>
      <c r="E2" s="1813"/>
      <c r="F2" s="1813"/>
    </row>
    <row r="3" spans="1:8" ht="15.5">
      <c r="A3" s="1711"/>
      <c r="B3" s="1813"/>
      <c r="C3" s="1813"/>
      <c r="D3" s="1813"/>
      <c r="E3" s="1813"/>
      <c r="F3" s="1813"/>
    </row>
    <row r="4" spans="1:8" s="313" customFormat="1" ht="12.5">
      <c r="B4" s="2"/>
      <c r="C4" s="367"/>
      <c r="D4" s="367"/>
    </row>
    <row r="5" spans="1:8" s="313" customFormat="1" ht="12.5">
      <c r="A5" s="2"/>
    </row>
    <row r="6" spans="1:8" s="313" customFormat="1" ht="13">
      <c r="E6" s="4"/>
    </row>
    <row r="7" spans="1:8" s="313" customFormat="1" ht="12.5"/>
    <row r="8" spans="1:8" s="313" customFormat="1" ht="12.5">
      <c r="B8" s="735"/>
      <c r="C8" s="735"/>
      <c r="D8" s="735"/>
      <c r="E8" s="735"/>
      <c r="F8" s="735"/>
      <c r="G8" s="735"/>
      <c r="H8" s="735"/>
    </row>
    <row r="9" spans="1:8" s="313" customFormat="1" ht="13">
      <c r="B9" s="6"/>
      <c r="C9" s="6"/>
      <c r="D9" s="6"/>
      <c r="E9" s="6"/>
      <c r="F9" s="6"/>
      <c r="G9" s="6"/>
      <c r="H9" s="735"/>
    </row>
    <row r="10" spans="1:8" s="313" customFormat="1" ht="12.5">
      <c r="B10" s="735"/>
      <c r="C10" s="735"/>
      <c r="D10" s="735"/>
      <c r="E10" s="735"/>
      <c r="F10" s="735"/>
      <c r="G10" s="735"/>
      <c r="H10" s="735"/>
    </row>
    <row r="11" spans="1:8" s="313" customFormat="1" ht="12.5"/>
    <row r="12" spans="1:8" s="313" customFormat="1" ht="12.5">
      <c r="A12" s="313" t="s">
        <v>1</v>
      </c>
    </row>
    <row r="13" spans="1:8" s="313" customFormat="1" ht="12.5">
      <c r="C13" s="313" t="s">
        <v>2</v>
      </c>
    </row>
    <row r="14" spans="1:8" s="313" customFormat="1" ht="13">
      <c r="A14" s="1">
        <v>101</v>
      </c>
      <c r="B14" s="1">
        <v>0</v>
      </c>
      <c r="C14" s="1" t="s">
        <v>359</v>
      </c>
      <c r="D14" s="1"/>
      <c r="E14" s="1020">
        <v>13750</v>
      </c>
      <c r="F14" s="1"/>
    </row>
    <row r="15" spans="1:8" s="313" customFormat="1" ht="12.5">
      <c r="E15" s="1021"/>
    </row>
    <row r="16" spans="1:8" s="313" customFormat="1" ht="12.5">
      <c r="E16" s="1021"/>
    </row>
    <row r="17" spans="1:6" s="313" customFormat="1" ht="12.5">
      <c r="C17" s="313" t="s">
        <v>3</v>
      </c>
      <c r="E17" s="1021"/>
    </row>
    <row r="18" spans="1:6" s="313" customFormat="1" ht="13">
      <c r="A18" s="1">
        <v>112</v>
      </c>
      <c r="C18" s="1" t="s">
        <v>379</v>
      </c>
      <c r="D18" s="1"/>
      <c r="E18" s="1020">
        <v>0</v>
      </c>
      <c r="F18" s="1"/>
    </row>
    <row r="19" spans="1:6" s="313" customFormat="1" ht="12.5"/>
    <row r="20" spans="1:6" s="313" customFormat="1" ht="12.5"/>
    <row r="21" spans="1:6" s="313" customFormat="1" ht="12.5">
      <c r="C21" s="735" t="s">
        <v>4</v>
      </c>
      <c r="D21" s="735"/>
      <c r="E21" s="735"/>
    </row>
    <row r="22" spans="1:6" s="313" customFormat="1" ht="12.5">
      <c r="D22" s="1022" t="s">
        <v>1771</v>
      </c>
      <c r="E22" s="1022"/>
      <c r="F22" s="1022"/>
    </row>
    <row r="23" spans="1:6" s="313" customFormat="1" ht="12.5">
      <c r="D23" s="1022" t="s">
        <v>1414</v>
      </c>
      <c r="E23" s="1022"/>
      <c r="F23" s="1022"/>
    </row>
    <row r="24" spans="1:6" s="313" customFormat="1" ht="12.5">
      <c r="D24" s="576" t="s">
        <v>1887</v>
      </c>
      <c r="E24" s="1022"/>
      <c r="F24" s="1022"/>
    </row>
    <row r="25" spans="1:6" s="313" customFormat="1" ht="12.5">
      <c r="D25" s="1022" t="s">
        <v>1772</v>
      </c>
      <c r="E25" s="1022"/>
      <c r="F25" s="1022"/>
    </row>
    <row r="26" spans="1:6" s="313" customFormat="1" ht="12.5">
      <c r="D26" s="1022" t="s">
        <v>1773</v>
      </c>
      <c r="E26" s="1022"/>
      <c r="F26" s="1022"/>
    </row>
    <row r="27" spans="1:6" s="313" customFormat="1" ht="12.5">
      <c r="D27" s="1022"/>
      <c r="E27" s="1022"/>
      <c r="F27" s="1022"/>
    </row>
    <row r="28" spans="1:6" s="313" customFormat="1" ht="12.5">
      <c r="D28" s="1022"/>
      <c r="E28" s="1022"/>
      <c r="F28" s="1022"/>
    </row>
    <row r="29" spans="1:6" s="313" customFormat="1" ht="12.5">
      <c r="D29" s="1022"/>
      <c r="E29" s="1022"/>
      <c r="F29" s="1022"/>
    </row>
    <row r="30" spans="1:6" s="313" customFormat="1" ht="12.5">
      <c r="D30" s="1022"/>
      <c r="E30" s="1022"/>
      <c r="F30" s="1022"/>
    </row>
    <row r="31" spans="1:6" s="313" customFormat="1" ht="12.5">
      <c r="D31" s="1022"/>
      <c r="E31" s="1022"/>
      <c r="F31" s="1022"/>
    </row>
    <row r="32" spans="1:6" s="313" customFormat="1" ht="12.5">
      <c r="D32" s="1022"/>
      <c r="E32" s="1022"/>
      <c r="F32" s="1022"/>
    </row>
    <row r="33" spans="4:6" s="313" customFormat="1" ht="12.5">
      <c r="D33" s="1022"/>
      <c r="E33" s="1022"/>
      <c r="F33" s="1022"/>
    </row>
    <row r="34" spans="4:6" s="313" customFormat="1" ht="12.5">
      <c r="D34" s="1022"/>
      <c r="E34" s="1022"/>
      <c r="F34" s="1022"/>
    </row>
    <row r="35" spans="4:6" s="313" customFormat="1" ht="12.5">
      <c r="D35" s="1022"/>
      <c r="E35" s="1022"/>
      <c r="F35" s="1022"/>
    </row>
    <row r="36" spans="4:6" s="313" customFormat="1" ht="12.5">
      <c r="D36" s="1022"/>
      <c r="E36" s="1022"/>
      <c r="F36" s="1022"/>
    </row>
    <row r="37" spans="4:6" s="313" customFormat="1" ht="12.5">
      <c r="D37" s="1022"/>
      <c r="E37" s="1022"/>
      <c r="F37" s="1022"/>
    </row>
    <row r="38" spans="4:6" s="313" customFormat="1" ht="12.5">
      <c r="D38" s="1022"/>
      <c r="E38" s="1022"/>
      <c r="F38" s="1022"/>
    </row>
    <row r="39" spans="4:6" s="313" customFormat="1" ht="12.5">
      <c r="D39" s="1022"/>
      <c r="E39" s="1022"/>
      <c r="F39" s="1022"/>
    </row>
    <row r="40" spans="4:6" s="313" customFormat="1" ht="12.5">
      <c r="D40" s="1022"/>
      <c r="E40" s="1022"/>
      <c r="F40" s="1022"/>
    </row>
    <row r="41" spans="4:6" s="313" customFormat="1" ht="12.5">
      <c r="D41" s="1022"/>
      <c r="E41" s="1022"/>
      <c r="F41" s="1022"/>
    </row>
    <row r="42" spans="4:6" s="313" customFormat="1" ht="12.5">
      <c r="D42" s="1022"/>
      <c r="E42" s="1022"/>
      <c r="F42" s="1022"/>
    </row>
    <row r="43" spans="4:6" s="313" customFormat="1" ht="12.5">
      <c r="D43" s="1022"/>
      <c r="E43" s="1022"/>
      <c r="F43" s="1022"/>
    </row>
    <row r="44" spans="4:6" s="313" customFormat="1" ht="12.5">
      <c r="D44" s="1022"/>
      <c r="E44" s="1022"/>
      <c r="F44" s="1022"/>
    </row>
    <row r="45" spans="4:6" s="313" customFormat="1" ht="12.5">
      <c r="D45" s="1022"/>
      <c r="E45" s="1022"/>
      <c r="F45" s="1022"/>
    </row>
    <row r="46" spans="4:6" s="313" customFormat="1" ht="12.5"/>
    <row r="47" spans="4:6" s="313" customFormat="1" ht="12.5"/>
    <row r="48" spans="4:6" s="313" customFormat="1" ht="12.5"/>
    <row r="49" s="313" customFormat="1" ht="12.5"/>
    <row r="50" s="313" customFormat="1" ht="12.5"/>
    <row r="51" s="313" customFormat="1" ht="12.5"/>
    <row r="52" s="313" customFormat="1" ht="12.5"/>
    <row r="53" s="313" customFormat="1" ht="12.5"/>
    <row r="54" s="313" customFormat="1" ht="12.5"/>
    <row r="55" s="313" customFormat="1" ht="12.5"/>
    <row r="56" s="313" customFormat="1" ht="12.5"/>
    <row r="57" s="313" customFormat="1" ht="12.5"/>
    <row r="58" s="313" customFormat="1" ht="12.5"/>
    <row r="59" s="313" customFormat="1" ht="12.5"/>
    <row r="60" s="313" customFormat="1" ht="12.5"/>
    <row r="61" s="313" customFormat="1" ht="12.5"/>
    <row r="62" s="313" customFormat="1" ht="12.5"/>
    <row r="63" s="313" customFormat="1" ht="12.5"/>
    <row r="64" s="313" customFormat="1" ht="12.5"/>
    <row r="65" s="313" customFormat="1" ht="12.5"/>
    <row r="66" s="313" customFormat="1" ht="12.5"/>
    <row r="67" s="313" customFormat="1" ht="12.5"/>
    <row r="68" s="313" customFormat="1" ht="12.5"/>
    <row r="69" s="313" customFormat="1" ht="12.5"/>
    <row r="70" s="313" customFormat="1" ht="12.5"/>
    <row r="71" s="313" customFormat="1" ht="12.5"/>
    <row r="72" s="313" customFormat="1" ht="12.5"/>
    <row r="73" s="313" customFormat="1" ht="12.5"/>
    <row r="74" s="313" customFormat="1" ht="12.5"/>
    <row r="75" s="313" customFormat="1" ht="12.5"/>
    <row r="76" s="313" customFormat="1" ht="12.5"/>
    <row r="77" s="313" customFormat="1" ht="12.5"/>
    <row r="78" s="313" customFormat="1" ht="12.5"/>
    <row r="79" s="313" customFormat="1" ht="12.5"/>
    <row r="80" s="313" customFormat="1" ht="12.5"/>
    <row r="81" s="313" customFormat="1" ht="12.5"/>
    <row r="82" s="313" customFormat="1" ht="12.5"/>
    <row r="83" s="313" customFormat="1" ht="12.5"/>
    <row r="84" s="313" customFormat="1" ht="12.5"/>
    <row r="85" s="313" customFormat="1" ht="12.5"/>
    <row r="306" spans="3:3" ht="15.5">
      <c r="C306" s="7"/>
    </row>
  </sheetData>
  <customSheetViews>
    <customSheetView guid="{E6D9E970-926F-4F3B-8D36-41EB74ECFD6A}" fitToPage="1">
      <selection activeCell="F45" sqref="A1:F45"/>
      <pageMargins left="0.7" right="0.7" top="0.75" bottom="0.75" header="0.3" footer="0.3"/>
      <pageSetup scale="95" orientation="portrait" r:id="rId1"/>
    </customSheetView>
  </customSheetViews>
  <mergeCells count="3">
    <mergeCell ref="A1:F1"/>
    <mergeCell ref="A3:F3"/>
    <mergeCell ref="A2:F2"/>
  </mergeCells>
  <pageMargins left="0.7" right="0.7" top="0.75" bottom="0.75" header="0.3" footer="0.3"/>
  <pageSetup scale="95"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AD2C5-34B5-4C85-B93E-A44B015521D5}">
  <dimension ref="A1:T214"/>
  <sheetViews>
    <sheetView view="pageBreakPreview" topLeftCell="D172" zoomScale="60" zoomScaleNormal="85" workbookViewId="0">
      <selection activeCell="R25" sqref="R25"/>
    </sheetView>
  </sheetViews>
  <sheetFormatPr defaultColWidth="9.1796875" defaultRowHeight="12.5"/>
  <cols>
    <col min="1" max="1" width="5.7265625" style="313" customWidth="1"/>
    <col min="2" max="2" width="9.453125" style="367" customWidth="1"/>
    <col min="3" max="3" width="5.7265625" style="313" customWidth="1"/>
    <col min="4" max="4" width="32.1796875" style="313" customWidth="1"/>
    <col min="5" max="5" width="14.453125" style="313" customWidth="1"/>
    <col min="6" max="6" width="21.81640625" style="313" customWidth="1"/>
    <col min="7" max="7" width="15.1796875" style="313" customWidth="1"/>
    <col min="8" max="8" width="22.7265625" style="313" customWidth="1"/>
    <col min="9" max="9" width="3.81640625" style="313" customWidth="1"/>
    <col min="10" max="10" width="23.1796875" style="313" customWidth="1"/>
    <col min="11" max="11" width="21.81640625" style="313" customWidth="1"/>
    <col min="12" max="12" width="24.54296875" style="313" customWidth="1"/>
    <col min="13" max="13" width="3.81640625" style="313" customWidth="1"/>
    <col min="14" max="14" width="19.7265625" style="313" customWidth="1"/>
    <col min="15" max="15" width="25.453125" style="313" customWidth="1"/>
    <col min="16" max="16" width="24.7265625" style="313" customWidth="1"/>
    <col min="17" max="17" width="25" style="313" customWidth="1"/>
    <col min="18" max="18" width="26.54296875" style="313" customWidth="1"/>
    <col min="19" max="19" width="3.81640625" style="313" customWidth="1"/>
    <col min="20" max="16384" width="9.1796875" style="313"/>
  </cols>
  <sheetData>
    <row r="1" spans="1:20" ht="15.5">
      <c r="A1" s="1671" t="s">
        <v>1400</v>
      </c>
      <c r="B1" s="1671"/>
      <c r="C1" s="1671"/>
      <c r="D1" s="1671"/>
      <c r="E1" s="1671"/>
      <c r="F1" s="1671"/>
      <c r="G1" s="1671"/>
      <c r="H1" s="1671"/>
      <c r="I1" s="1671"/>
      <c r="J1" s="1671"/>
      <c r="K1" s="1671"/>
      <c r="L1" s="1671"/>
      <c r="M1" s="1671"/>
      <c r="N1" s="1671"/>
      <c r="O1" s="1671"/>
      <c r="P1" s="1671"/>
      <c r="Q1" s="1671"/>
      <c r="R1" s="1671"/>
      <c r="S1" s="364"/>
    </row>
    <row r="2" spans="1:20" ht="15.5">
      <c r="A2" s="1671" t="s">
        <v>1189</v>
      </c>
      <c r="B2" s="1671"/>
      <c r="C2" s="1671"/>
      <c r="D2" s="1671"/>
      <c r="E2" s="1671"/>
      <c r="F2" s="1671"/>
      <c r="G2" s="1671"/>
      <c r="H2" s="1671"/>
      <c r="I2" s="1671"/>
      <c r="J2" s="1671"/>
      <c r="K2" s="1671"/>
      <c r="L2" s="1671"/>
      <c r="M2" s="1671"/>
      <c r="N2" s="1671"/>
      <c r="O2" s="1671"/>
      <c r="P2" s="1671"/>
      <c r="Q2" s="1671"/>
      <c r="R2" s="1671"/>
      <c r="S2" s="364"/>
    </row>
    <row r="3" spans="1:20" ht="15.5">
      <c r="A3" s="1671" t="s">
        <v>1190</v>
      </c>
      <c r="B3" s="1671"/>
      <c r="C3" s="1671"/>
      <c r="D3" s="1671"/>
      <c r="E3" s="1671"/>
      <c r="F3" s="1671"/>
      <c r="G3" s="1671"/>
      <c r="H3" s="1671"/>
      <c r="I3" s="1671"/>
      <c r="J3" s="1671"/>
      <c r="K3" s="1671"/>
      <c r="L3" s="1671"/>
      <c r="M3" s="1671"/>
      <c r="N3" s="1671"/>
      <c r="O3" s="1671"/>
      <c r="P3" s="1671"/>
      <c r="Q3" s="1671"/>
      <c r="R3" s="1671"/>
      <c r="S3" s="364"/>
    </row>
    <row r="4" spans="1:20" ht="13">
      <c r="A4" s="364"/>
      <c r="B4" s="365"/>
      <c r="C4" s="364"/>
    </row>
    <row r="5" spans="1:20" s="276" customFormat="1" ht="15.5">
      <c r="B5" s="366"/>
      <c r="D5" s="276" t="s">
        <v>860</v>
      </c>
      <c r="E5" s="278" t="s">
        <v>1858</v>
      </c>
      <c r="F5" s="279"/>
      <c r="G5" s="279"/>
      <c r="H5" s="279"/>
    </row>
    <row r="6" spans="1:20" ht="13">
      <c r="D6" s="364"/>
    </row>
    <row r="7" spans="1:20" ht="13">
      <c r="D7" s="364" t="s">
        <v>861</v>
      </c>
      <c r="J7" s="1672"/>
      <c r="K7" s="1672"/>
      <c r="L7" s="1672"/>
      <c r="N7" s="1672"/>
      <c r="O7" s="1672"/>
      <c r="P7" s="1672"/>
      <c r="Q7" s="1672"/>
      <c r="R7" s="1672"/>
    </row>
    <row r="8" spans="1:20" ht="13">
      <c r="D8" s="1665" t="s">
        <v>862</v>
      </c>
      <c r="E8" s="1666"/>
      <c r="F8" s="1666"/>
      <c r="G8" s="1666"/>
      <c r="H8" s="1667"/>
      <c r="I8" s="368"/>
      <c r="J8" s="1668" t="s">
        <v>1191</v>
      </c>
      <c r="K8" s="1669"/>
      <c r="L8" s="1670"/>
      <c r="M8" s="368"/>
      <c r="N8" s="1668" t="s">
        <v>1192</v>
      </c>
      <c r="O8" s="1669"/>
      <c r="P8" s="1669"/>
      <c r="Q8" s="1669"/>
      <c r="R8" s="1670"/>
      <c r="S8" s="368"/>
    </row>
    <row r="9" spans="1:20" ht="13">
      <c r="D9" s="369" t="s">
        <v>165</v>
      </c>
      <c r="E9" s="369" t="s">
        <v>166</v>
      </c>
      <c r="F9" s="369" t="s">
        <v>1193</v>
      </c>
      <c r="G9" s="369" t="s">
        <v>1194</v>
      </c>
      <c r="H9" s="369" t="s">
        <v>1195</v>
      </c>
      <c r="I9" s="368"/>
      <c r="J9" s="369" t="s">
        <v>1196</v>
      </c>
      <c r="K9" s="369" t="s">
        <v>1197</v>
      </c>
      <c r="L9" s="369" t="s">
        <v>1198</v>
      </c>
      <c r="M9" s="368"/>
      <c r="N9" s="369" t="s">
        <v>1199</v>
      </c>
      <c r="O9" s="369" t="s">
        <v>1200</v>
      </c>
      <c r="P9" s="369" t="s">
        <v>1201</v>
      </c>
      <c r="Q9" s="369" t="s">
        <v>1202</v>
      </c>
      <c r="R9" s="369" t="s">
        <v>1203</v>
      </c>
      <c r="S9" s="368"/>
    </row>
    <row r="10" spans="1:20" ht="63" customHeight="1">
      <c r="B10" s="370" t="s">
        <v>1204</v>
      </c>
      <c r="D10" s="371" t="s">
        <v>160</v>
      </c>
      <c r="E10" s="371" t="s">
        <v>863</v>
      </c>
      <c r="F10" s="371" t="s">
        <v>952</v>
      </c>
      <c r="G10" s="371" t="s">
        <v>951</v>
      </c>
      <c r="H10" s="371" t="s">
        <v>1205</v>
      </c>
      <c r="I10" s="584"/>
      <c r="J10" s="371" t="s">
        <v>866</v>
      </c>
      <c r="K10" s="371" t="s">
        <v>1206</v>
      </c>
      <c r="L10" s="371" t="s">
        <v>1207</v>
      </c>
      <c r="M10" s="584"/>
      <c r="N10" s="371" t="s">
        <v>950</v>
      </c>
      <c r="O10" s="371" t="s">
        <v>1208</v>
      </c>
      <c r="P10" s="371" t="s">
        <v>1209</v>
      </c>
      <c r="Q10" s="371" t="s">
        <v>1210</v>
      </c>
      <c r="R10" s="371" t="s">
        <v>1211</v>
      </c>
      <c r="S10" s="584"/>
    </row>
    <row r="11" spans="1:20">
      <c r="E11" s="584"/>
      <c r="F11" s="584"/>
      <c r="G11" s="584"/>
      <c r="H11" s="584"/>
      <c r="I11" s="584"/>
      <c r="J11" s="584"/>
      <c r="K11" s="584"/>
      <c r="L11" s="584"/>
      <c r="M11" s="584"/>
      <c r="N11" s="584"/>
      <c r="O11" s="584"/>
      <c r="P11" s="584"/>
      <c r="Q11" s="584"/>
      <c r="R11" s="584"/>
      <c r="S11" s="584"/>
    </row>
    <row r="12" spans="1:20">
      <c r="B12" s="367">
        <v>1</v>
      </c>
      <c r="D12" s="313" t="s">
        <v>949</v>
      </c>
      <c r="E12" s="584"/>
      <c r="F12" s="584"/>
      <c r="G12" s="584"/>
      <c r="H12" s="584"/>
      <c r="I12" s="584"/>
      <c r="J12" s="372" t="s">
        <v>1713</v>
      </c>
      <c r="K12" s="584"/>
      <c r="L12" s="372">
        <v>0</v>
      </c>
      <c r="M12" s="584"/>
      <c r="N12" s="372" t="s">
        <v>1713</v>
      </c>
      <c r="O12" s="584"/>
      <c r="P12" s="584"/>
      <c r="Q12" s="584"/>
      <c r="R12" s="372">
        <v>0</v>
      </c>
      <c r="S12" s="584"/>
    </row>
    <row r="13" spans="1:20">
      <c r="E13" s="584"/>
      <c r="F13" s="584"/>
      <c r="G13" s="584"/>
      <c r="H13" s="584"/>
      <c r="I13" s="584"/>
      <c r="J13" s="1475"/>
      <c r="K13" s="584"/>
      <c r="L13" s="584"/>
      <c r="M13" s="584"/>
      <c r="N13" s="1475"/>
      <c r="O13" s="584"/>
      <c r="P13" s="584"/>
      <c r="Q13" s="584"/>
      <c r="R13" s="584"/>
      <c r="S13" s="584"/>
    </row>
    <row r="14" spans="1:20">
      <c r="B14" s="367">
        <f>B12+1</f>
        <v>2</v>
      </c>
      <c r="D14" s="313" t="s">
        <v>1644</v>
      </c>
      <c r="E14" s="1450"/>
      <c r="F14" s="1450"/>
      <c r="G14" s="1450"/>
      <c r="H14" s="1450"/>
      <c r="I14" s="1450"/>
      <c r="J14" s="372" t="s">
        <v>1859</v>
      </c>
      <c r="K14" s="1450"/>
      <c r="L14" s="1450"/>
      <c r="M14" s="1450"/>
      <c r="N14" s="372" t="s">
        <v>1860</v>
      </c>
      <c r="O14" s="1450"/>
      <c r="P14" s="1450"/>
      <c r="Q14" s="1450"/>
      <c r="R14" s="1450"/>
      <c r="S14" s="1450"/>
    </row>
    <row r="15" spans="1:20">
      <c r="E15" s="1450"/>
      <c r="F15" s="1450"/>
      <c r="G15" s="1450"/>
      <c r="H15" s="1450"/>
      <c r="I15" s="1450"/>
      <c r="J15" s="1450"/>
      <c r="K15" s="1450"/>
      <c r="L15" s="1450"/>
      <c r="M15" s="1450"/>
      <c r="N15" s="1450"/>
      <c r="O15" s="1450"/>
      <c r="P15" s="1450"/>
      <c r="Q15" s="1450"/>
      <c r="R15" s="1450"/>
      <c r="S15" s="1450"/>
    </row>
    <row r="16" spans="1:20">
      <c r="B16" s="367">
        <f>B14+1</f>
        <v>3</v>
      </c>
      <c r="D16" s="373" t="s">
        <v>492</v>
      </c>
      <c r="E16" s="1485">
        <v>31</v>
      </c>
      <c r="F16" s="1484">
        <v>0</v>
      </c>
      <c r="G16" s="1484">
        <v>214</v>
      </c>
      <c r="H16" s="375">
        <f t="shared" ref="H16:H27" si="0">IF(F16=0,0.5,F16/G16)</f>
        <v>0.5</v>
      </c>
      <c r="I16" s="376"/>
      <c r="J16" s="372">
        <v>0</v>
      </c>
      <c r="K16" s="377">
        <f t="shared" ref="K16:K27" si="1">+J16*H16</f>
        <v>0</v>
      </c>
      <c r="L16" s="377">
        <f>+K16+L12</f>
        <v>0</v>
      </c>
      <c r="M16" s="376"/>
      <c r="N16" s="372">
        <v>0</v>
      </c>
      <c r="O16" s="377">
        <f t="shared" ref="O16:O27" si="2">IF($D$187="True-Up Adjustment",N16-J16,0)</f>
        <v>0</v>
      </c>
      <c r="P16" s="377">
        <f t="shared" ref="P16:P27" si="3">IF($D$187="True-Up Adjustment",IF(AND(J16&gt;=0,N16&gt;=0),IF(O16&gt;=0,K16+O16,N16/J16*K16),IF(AND(J16&lt;0,N16&lt;0),IF(O16&lt;0,K16+O16,N16/J16*K16),0)),0)</f>
        <v>0</v>
      </c>
      <c r="Q16" s="377">
        <f t="shared" ref="Q16:Q27" si="4">IF(AND(J16&gt;=0,N16&lt;0),N16,IF(AND(J16&lt;0,N16&gt;=0),N16,0))</f>
        <v>0</v>
      </c>
      <c r="R16" s="377">
        <f>P16+Q16+R12</f>
        <v>0</v>
      </c>
      <c r="S16" s="376"/>
      <c r="T16" s="725"/>
    </row>
    <row r="17" spans="2:19">
      <c r="B17" s="367">
        <f t="shared" ref="B17:B28" si="5">+B16+1</f>
        <v>4</v>
      </c>
      <c r="D17" s="373" t="s">
        <v>493</v>
      </c>
      <c r="E17" s="1485">
        <v>28</v>
      </c>
      <c r="F17" s="1484">
        <v>0</v>
      </c>
      <c r="G17" s="1484">
        <v>214</v>
      </c>
      <c r="H17" s="375">
        <f t="shared" si="0"/>
        <v>0.5</v>
      </c>
      <c r="I17" s="376"/>
      <c r="J17" s="372">
        <v>0</v>
      </c>
      <c r="K17" s="377">
        <f>+J17*H17</f>
        <v>0</v>
      </c>
      <c r="L17" s="377">
        <f t="shared" ref="L17:L27" si="6">+K17+L16</f>
        <v>0</v>
      </c>
      <c r="M17" s="376"/>
      <c r="N17" s="372">
        <v>0</v>
      </c>
      <c r="O17" s="377">
        <f t="shared" si="2"/>
        <v>0</v>
      </c>
      <c r="P17" s="377">
        <f t="shared" si="3"/>
        <v>0</v>
      </c>
      <c r="Q17" s="377">
        <f t="shared" si="4"/>
        <v>0</v>
      </c>
      <c r="R17" s="377">
        <f>R16+P17+Q17</f>
        <v>0</v>
      </c>
      <c r="S17" s="376"/>
    </row>
    <row r="18" spans="2:19">
      <c r="B18" s="367">
        <f t="shared" si="5"/>
        <v>5</v>
      </c>
      <c r="D18" s="373" t="s">
        <v>512</v>
      </c>
      <c r="E18" s="1485">
        <v>31</v>
      </c>
      <c r="F18" s="1484">
        <v>0</v>
      </c>
      <c r="G18" s="1484">
        <v>214</v>
      </c>
      <c r="H18" s="375">
        <f t="shared" si="0"/>
        <v>0.5</v>
      </c>
      <c r="I18" s="376"/>
      <c r="J18" s="372">
        <v>0</v>
      </c>
      <c r="K18" s="377">
        <f t="shared" si="1"/>
        <v>0</v>
      </c>
      <c r="L18" s="377">
        <f t="shared" si="6"/>
        <v>0</v>
      </c>
      <c r="M18" s="376"/>
      <c r="N18" s="372">
        <v>0</v>
      </c>
      <c r="O18" s="377">
        <f t="shared" si="2"/>
        <v>0</v>
      </c>
      <c r="P18" s="377">
        <f t="shared" si="3"/>
        <v>0</v>
      </c>
      <c r="Q18" s="377">
        <f t="shared" si="4"/>
        <v>0</v>
      </c>
      <c r="R18" s="377">
        <f t="shared" ref="R18:R27" si="7">R17+P18+Q18</f>
        <v>0</v>
      </c>
      <c r="S18" s="376"/>
    </row>
    <row r="19" spans="2:19">
      <c r="B19" s="367">
        <f t="shared" si="5"/>
        <v>6</v>
      </c>
      <c r="D19" s="373" t="s">
        <v>162</v>
      </c>
      <c r="E19" s="1485">
        <v>30</v>
      </c>
      <c r="F19" s="1484">
        <v>0</v>
      </c>
      <c r="G19" s="1484">
        <v>214</v>
      </c>
      <c r="H19" s="375">
        <f t="shared" si="0"/>
        <v>0.5</v>
      </c>
      <c r="I19" s="376"/>
      <c r="J19" s="372">
        <v>0</v>
      </c>
      <c r="K19" s="377">
        <f t="shared" si="1"/>
        <v>0</v>
      </c>
      <c r="L19" s="377">
        <f t="shared" si="6"/>
        <v>0</v>
      </c>
      <c r="M19" s="376"/>
      <c r="N19" s="372">
        <v>0</v>
      </c>
      <c r="O19" s="377">
        <f t="shared" si="2"/>
        <v>0</v>
      </c>
      <c r="P19" s="377">
        <f t="shared" si="3"/>
        <v>0</v>
      </c>
      <c r="Q19" s="377">
        <f t="shared" si="4"/>
        <v>0</v>
      </c>
      <c r="R19" s="377">
        <f t="shared" si="7"/>
        <v>0</v>
      </c>
      <c r="S19" s="376"/>
    </row>
    <row r="20" spans="2:19">
      <c r="B20" s="367">
        <f t="shared" si="5"/>
        <v>7</v>
      </c>
      <c r="D20" s="373" t="s">
        <v>163</v>
      </c>
      <c r="E20" s="1485">
        <v>31</v>
      </c>
      <c r="F20" s="1484">
        <v>0</v>
      </c>
      <c r="G20" s="1484">
        <v>214</v>
      </c>
      <c r="H20" s="375">
        <f t="shared" si="0"/>
        <v>0.5</v>
      </c>
      <c r="I20" s="376"/>
      <c r="J20" s="372">
        <v>0</v>
      </c>
      <c r="K20" s="377">
        <f t="shared" si="1"/>
        <v>0</v>
      </c>
      <c r="L20" s="377">
        <f t="shared" si="6"/>
        <v>0</v>
      </c>
      <c r="M20" s="376"/>
      <c r="N20" s="372">
        <v>0</v>
      </c>
      <c r="O20" s="377">
        <f t="shared" si="2"/>
        <v>0</v>
      </c>
      <c r="P20" s="377">
        <f t="shared" si="3"/>
        <v>0</v>
      </c>
      <c r="Q20" s="377">
        <f t="shared" si="4"/>
        <v>0</v>
      </c>
      <c r="R20" s="377">
        <f t="shared" si="7"/>
        <v>0</v>
      </c>
      <c r="S20" s="376"/>
    </row>
    <row r="21" spans="2:19">
      <c r="B21" s="367">
        <f t="shared" si="5"/>
        <v>8</v>
      </c>
      <c r="D21" s="373" t="s">
        <v>164</v>
      </c>
      <c r="E21" s="1485">
        <v>30</v>
      </c>
      <c r="F21" s="1484">
        <f t="shared" ref="F21:F26" si="8">F22+E22</f>
        <v>185</v>
      </c>
      <c r="G21" s="1484">
        <v>214</v>
      </c>
      <c r="H21" s="375">
        <f t="shared" si="0"/>
        <v>0.86448598130841126</v>
      </c>
      <c r="I21" s="376"/>
      <c r="J21" s="372">
        <v>0</v>
      </c>
      <c r="K21" s="377">
        <f t="shared" si="1"/>
        <v>0</v>
      </c>
      <c r="L21" s="377">
        <f t="shared" si="6"/>
        <v>0</v>
      </c>
      <c r="M21" s="376"/>
      <c r="N21" s="372">
        <v>0</v>
      </c>
      <c r="O21" s="377">
        <f t="shared" si="2"/>
        <v>0</v>
      </c>
      <c r="P21" s="377">
        <f t="shared" si="3"/>
        <v>0</v>
      </c>
      <c r="Q21" s="377">
        <f t="shared" si="4"/>
        <v>0</v>
      </c>
      <c r="R21" s="377">
        <f t="shared" si="7"/>
        <v>0</v>
      </c>
      <c r="S21" s="376"/>
    </row>
    <row r="22" spans="2:19">
      <c r="B22" s="367">
        <f t="shared" si="5"/>
        <v>9</v>
      </c>
      <c r="D22" s="373" t="s">
        <v>495</v>
      </c>
      <c r="E22" s="1485">
        <v>31</v>
      </c>
      <c r="F22" s="1484">
        <f t="shared" si="8"/>
        <v>154</v>
      </c>
      <c r="G22" s="1484">
        <v>214</v>
      </c>
      <c r="H22" s="375">
        <f t="shared" si="0"/>
        <v>0.71962616822429903</v>
      </c>
      <c r="I22" s="376"/>
      <c r="J22" s="372">
        <v>0</v>
      </c>
      <c r="K22" s="377">
        <f t="shared" si="1"/>
        <v>0</v>
      </c>
      <c r="L22" s="377">
        <f t="shared" si="6"/>
        <v>0</v>
      </c>
      <c r="M22" s="376"/>
      <c r="N22" s="372">
        <v>0</v>
      </c>
      <c r="O22" s="377">
        <f t="shared" si="2"/>
        <v>0</v>
      </c>
      <c r="P22" s="377">
        <f t="shared" si="3"/>
        <v>0</v>
      </c>
      <c r="Q22" s="377">
        <f t="shared" si="4"/>
        <v>0</v>
      </c>
      <c r="R22" s="377">
        <f t="shared" si="7"/>
        <v>0</v>
      </c>
      <c r="S22" s="376"/>
    </row>
    <row r="23" spans="2:19">
      <c r="B23" s="367">
        <f t="shared" si="5"/>
        <v>10</v>
      </c>
      <c r="D23" s="373" t="s">
        <v>513</v>
      </c>
      <c r="E23" s="1485">
        <v>31</v>
      </c>
      <c r="F23" s="1484">
        <f t="shared" si="8"/>
        <v>123</v>
      </c>
      <c r="G23" s="1484">
        <v>214</v>
      </c>
      <c r="H23" s="375">
        <f t="shared" si="0"/>
        <v>0.57476635514018692</v>
      </c>
      <c r="I23" s="376"/>
      <c r="J23" s="372">
        <v>0</v>
      </c>
      <c r="K23" s="377">
        <f t="shared" si="1"/>
        <v>0</v>
      </c>
      <c r="L23" s="377">
        <f t="shared" si="6"/>
        <v>0</v>
      </c>
      <c r="M23" s="376"/>
      <c r="N23" s="372">
        <v>0</v>
      </c>
      <c r="O23" s="377">
        <f t="shared" si="2"/>
        <v>0</v>
      </c>
      <c r="P23" s="377">
        <f t="shared" si="3"/>
        <v>0</v>
      </c>
      <c r="Q23" s="377">
        <f t="shared" si="4"/>
        <v>0</v>
      </c>
      <c r="R23" s="377">
        <f t="shared" si="7"/>
        <v>0</v>
      </c>
      <c r="S23" s="376"/>
    </row>
    <row r="24" spans="2:19">
      <c r="B24" s="367">
        <f t="shared" si="5"/>
        <v>11</v>
      </c>
      <c r="D24" s="373" t="s">
        <v>497</v>
      </c>
      <c r="E24" s="1485">
        <v>30</v>
      </c>
      <c r="F24" s="1484">
        <f t="shared" si="8"/>
        <v>93</v>
      </c>
      <c r="G24" s="1484">
        <v>214</v>
      </c>
      <c r="H24" s="375">
        <f t="shared" si="0"/>
        <v>0.43457943925233644</v>
      </c>
      <c r="I24" s="376"/>
      <c r="J24" s="372">
        <v>0</v>
      </c>
      <c r="K24" s="377">
        <f t="shared" si="1"/>
        <v>0</v>
      </c>
      <c r="L24" s="377">
        <f t="shared" si="6"/>
        <v>0</v>
      </c>
      <c r="M24" s="376"/>
      <c r="N24" s="372">
        <v>0</v>
      </c>
      <c r="O24" s="377">
        <f t="shared" si="2"/>
        <v>0</v>
      </c>
      <c r="P24" s="377">
        <f t="shared" si="3"/>
        <v>0</v>
      </c>
      <c r="Q24" s="377">
        <f t="shared" si="4"/>
        <v>0</v>
      </c>
      <c r="R24" s="377">
        <f t="shared" si="7"/>
        <v>0</v>
      </c>
      <c r="S24" s="376"/>
    </row>
    <row r="25" spans="2:19">
      <c r="B25" s="367">
        <f t="shared" si="5"/>
        <v>12</v>
      </c>
      <c r="D25" s="373" t="s">
        <v>498</v>
      </c>
      <c r="E25" s="1485">
        <v>31</v>
      </c>
      <c r="F25" s="1484">
        <f t="shared" si="8"/>
        <v>62</v>
      </c>
      <c r="G25" s="1484">
        <v>214</v>
      </c>
      <c r="H25" s="375">
        <f t="shared" si="0"/>
        <v>0.28971962616822428</v>
      </c>
      <c r="I25" s="376"/>
      <c r="J25" s="372">
        <v>0</v>
      </c>
      <c r="K25" s="377">
        <f t="shared" si="1"/>
        <v>0</v>
      </c>
      <c r="L25" s="377">
        <f t="shared" si="6"/>
        <v>0</v>
      </c>
      <c r="M25" s="376"/>
      <c r="N25" s="372">
        <v>0</v>
      </c>
      <c r="O25" s="377">
        <f t="shared" si="2"/>
        <v>0</v>
      </c>
      <c r="P25" s="377">
        <f t="shared" si="3"/>
        <v>0</v>
      </c>
      <c r="Q25" s="377">
        <f t="shared" si="4"/>
        <v>0</v>
      </c>
      <c r="R25" s="377">
        <f t="shared" si="7"/>
        <v>0</v>
      </c>
      <c r="S25" s="376"/>
    </row>
    <row r="26" spans="2:19">
      <c r="B26" s="367">
        <f t="shared" si="5"/>
        <v>13</v>
      </c>
      <c r="D26" s="373" t="s">
        <v>499</v>
      </c>
      <c r="E26" s="1485">
        <v>30</v>
      </c>
      <c r="F26" s="1484">
        <f t="shared" si="8"/>
        <v>32</v>
      </c>
      <c r="G26" s="1484">
        <v>214</v>
      </c>
      <c r="H26" s="375">
        <f t="shared" si="0"/>
        <v>0.14953271028037382</v>
      </c>
      <c r="I26" s="376"/>
      <c r="J26" s="372">
        <v>0</v>
      </c>
      <c r="K26" s="377">
        <f t="shared" si="1"/>
        <v>0</v>
      </c>
      <c r="L26" s="377">
        <f t="shared" si="6"/>
        <v>0</v>
      </c>
      <c r="M26" s="376"/>
      <c r="N26" s="372">
        <v>0</v>
      </c>
      <c r="O26" s="377">
        <f t="shared" si="2"/>
        <v>0</v>
      </c>
      <c r="P26" s="377">
        <f t="shared" si="3"/>
        <v>0</v>
      </c>
      <c r="Q26" s="377">
        <f t="shared" si="4"/>
        <v>0</v>
      </c>
      <c r="R26" s="377">
        <f t="shared" si="7"/>
        <v>0</v>
      </c>
      <c r="S26" s="376"/>
    </row>
    <row r="27" spans="2:19">
      <c r="B27" s="367">
        <f t="shared" si="5"/>
        <v>14</v>
      </c>
      <c r="D27" s="378" t="s">
        <v>709</v>
      </c>
      <c r="E27" s="1485">
        <v>31</v>
      </c>
      <c r="F27" s="1484">
        <v>1</v>
      </c>
      <c r="G27" s="1484">
        <v>214</v>
      </c>
      <c r="H27" s="375">
        <f t="shared" si="0"/>
        <v>4.6728971962616819E-3</v>
      </c>
      <c r="I27" s="376"/>
      <c r="J27" s="372">
        <v>0</v>
      </c>
      <c r="K27" s="377">
        <f t="shared" si="1"/>
        <v>0</v>
      </c>
      <c r="L27" s="377">
        <f t="shared" si="6"/>
        <v>0</v>
      </c>
      <c r="M27" s="376"/>
      <c r="N27" s="372">
        <v>0</v>
      </c>
      <c r="O27" s="377">
        <f t="shared" si="2"/>
        <v>0</v>
      </c>
      <c r="P27" s="377">
        <f t="shared" si="3"/>
        <v>0</v>
      </c>
      <c r="Q27" s="377">
        <f t="shared" si="4"/>
        <v>0</v>
      </c>
      <c r="R27" s="377">
        <f t="shared" si="7"/>
        <v>0</v>
      </c>
      <c r="S27" s="376"/>
    </row>
    <row r="28" spans="2:19">
      <c r="B28" s="367">
        <f t="shared" si="5"/>
        <v>15</v>
      </c>
      <c r="D28" s="380" t="str">
        <f>"Total (Sum of Lines "&amp;B16&amp;" - "&amp;B27&amp;")"</f>
        <v>Total (Sum of Lines 3 - 14)</v>
      </c>
      <c r="E28" s="381">
        <f>SUM(E16:E27)</f>
        <v>365</v>
      </c>
      <c r="F28" s="382"/>
      <c r="G28" s="382"/>
      <c r="H28" s="383"/>
      <c r="I28" s="384"/>
      <c r="J28" s="381">
        <f>SUM(J16:J27)</f>
        <v>0</v>
      </c>
      <c r="K28" s="381">
        <f>SUM(K16:K27)</f>
        <v>0</v>
      </c>
      <c r="L28" s="385"/>
      <c r="M28" s="384"/>
      <c r="N28" s="381">
        <f>SUM(N16:N27)</f>
        <v>0</v>
      </c>
      <c r="O28" s="381">
        <f>SUM(O16:O27)</f>
        <v>0</v>
      </c>
      <c r="P28" s="381">
        <f>SUM(P16:P27)</f>
        <v>0</v>
      </c>
      <c r="Q28" s="381">
        <f>SUM(Q16:Q27)</f>
        <v>0</v>
      </c>
      <c r="R28" s="385"/>
      <c r="S28" s="384"/>
    </row>
    <row r="29" spans="2:19">
      <c r="D29" s="386"/>
      <c r="E29" s="386"/>
      <c r="F29" s="386"/>
      <c r="G29" s="386"/>
      <c r="H29" s="387"/>
      <c r="I29" s="387"/>
      <c r="K29" s="388"/>
      <c r="L29" s="387"/>
      <c r="M29" s="387"/>
      <c r="O29" s="388"/>
      <c r="P29" s="388"/>
      <c r="Q29" s="388"/>
      <c r="R29" s="387"/>
      <c r="S29" s="387"/>
    </row>
    <row r="30" spans="2:19">
      <c r="B30" s="367">
        <f>B28+1</f>
        <v>16</v>
      </c>
      <c r="D30" s="313" t="s">
        <v>867</v>
      </c>
      <c r="I30" s="387"/>
      <c r="J30" s="372" t="str">
        <f>$J$12</f>
        <v>12/31/2021 (Actuals)</v>
      </c>
      <c r="K30" s="1475"/>
      <c r="L30" s="372">
        <f>'1C - ADIT BOY'!E11</f>
        <v>14636713.98957618</v>
      </c>
      <c r="M30" s="1475"/>
      <c r="N30" s="372" t="str">
        <f>$N$12</f>
        <v>12/31/2021 (Actuals)</v>
      </c>
      <c r="R30" s="372">
        <f>'1C - ADIT BOY'!E11</f>
        <v>14636713.98957618</v>
      </c>
    </row>
    <row r="31" spans="2:19">
      <c r="B31" s="367">
        <f>B30+1</f>
        <v>17</v>
      </c>
      <c r="D31" s="313" t="s">
        <v>1539</v>
      </c>
      <c r="I31" s="387"/>
      <c r="J31" s="390" t="s">
        <v>606</v>
      </c>
      <c r="L31" s="391">
        <v>0</v>
      </c>
      <c r="M31" s="392"/>
      <c r="N31" s="390"/>
      <c r="R31" s="391">
        <v>0</v>
      </c>
    </row>
    <row r="32" spans="2:19">
      <c r="B32" s="367">
        <f>B31+1</f>
        <v>18</v>
      </c>
      <c r="D32" s="313" t="s">
        <v>868</v>
      </c>
      <c r="I32" s="387"/>
      <c r="J32" s="380" t="str">
        <f>"(Col. "&amp;L9&amp;", Line "&amp;B30&amp;" + Line "&amp;B31&amp;")"</f>
        <v>(Col. (H), Line 16 + Line 17)</v>
      </c>
      <c r="L32" s="393">
        <f>L30+L31</f>
        <v>14636713.98957618</v>
      </c>
      <c r="M32" s="387"/>
      <c r="N32" s="380" t="str">
        <f>"(Col. "&amp;R9&amp;", Line "&amp;B30&amp;" + Line "&amp;B31&amp;")"</f>
        <v>(Col. (M), Line 16 + Line 17)</v>
      </c>
      <c r="R32" s="393">
        <f>R30+R31</f>
        <v>14636713.98957618</v>
      </c>
    </row>
    <row r="33" spans="2:19">
      <c r="I33" s="387"/>
      <c r="L33" s="393"/>
      <c r="M33" s="387"/>
      <c r="R33" s="393"/>
    </row>
    <row r="34" spans="2:19">
      <c r="B34" s="367">
        <f>B32+1</f>
        <v>19</v>
      </c>
      <c r="D34" s="313" t="s">
        <v>869</v>
      </c>
      <c r="I34" s="387"/>
      <c r="J34" s="372" t="str">
        <f>$J$14</f>
        <v>2022 Projected</v>
      </c>
      <c r="K34" s="1475"/>
      <c r="L34" s="372">
        <v>16536367.490534978</v>
      </c>
      <c r="M34" s="1475"/>
      <c r="N34" s="372" t="str">
        <f>$N$14</f>
        <v>12/31/2022 (Actuals)</v>
      </c>
      <c r="R34" s="372">
        <f>'1B - ADIT EOY'!E11</f>
        <v>15870931.862329889</v>
      </c>
    </row>
    <row r="35" spans="2:19">
      <c r="B35" s="367">
        <f>B34+1</f>
        <v>20</v>
      </c>
      <c r="D35" s="313" t="s">
        <v>1538</v>
      </c>
      <c r="I35" s="387"/>
      <c r="J35" s="390" t="s">
        <v>606</v>
      </c>
      <c r="L35" s="391">
        <v>0</v>
      </c>
      <c r="M35" s="387"/>
      <c r="N35" s="390"/>
      <c r="R35" s="391">
        <v>0</v>
      </c>
    </row>
    <row r="36" spans="2:19">
      <c r="B36" s="367">
        <f>B35+1</f>
        <v>21</v>
      </c>
      <c r="D36" s="313" t="s">
        <v>873</v>
      </c>
      <c r="G36" s="380"/>
      <c r="I36" s="387"/>
      <c r="J36" s="380" t="str">
        <f>"(Col. "&amp;L9&amp;", Line "&amp;B34&amp;" + Line "&amp;B35&amp;")"</f>
        <v>(Col. (H), Line 19 + Line 20)</v>
      </c>
      <c r="L36" s="393">
        <f>L34+L35</f>
        <v>16536367.490534978</v>
      </c>
      <c r="M36" s="387"/>
      <c r="N36" s="380" t="str">
        <f>"(Col. "&amp;R9&amp;", Line "&amp;B34&amp;" + Line "&amp;B35&amp;")"</f>
        <v>(Col. (M), Line 19 + Line 20)</v>
      </c>
      <c r="R36" s="393">
        <f>R34+R35</f>
        <v>15870931.862329889</v>
      </c>
    </row>
    <row r="37" spans="2:19">
      <c r="I37" s="387"/>
      <c r="L37" s="393"/>
      <c r="M37" s="387"/>
      <c r="R37" s="393"/>
    </row>
    <row r="38" spans="2:19">
      <c r="B38" s="367">
        <f>B36+1</f>
        <v>22</v>
      </c>
      <c r="D38" s="313" t="s">
        <v>947</v>
      </c>
      <c r="I38" s="387"/>
      <c r="J38" s="380" t="str">
        <f>"([Col. "&amp;L9&amp;", Line "&amp;B32&amp;" + Line "&amp;B36&amp;"] /2)"</f>
        <v>([Col. (H), Line 18 + Line 21] /2)</v>
      </c>
      <c r="L38" s="377">
        <f>(L32+L36)/2</f>
        <v>15586540.74005558</v>
      </c>
      <c r="M38" s="387"/>
      <c r="N38" s="380" t="str">
        <f>"([Col. "&amp;R9&amp;", Line "&amp;B32&amp;" + Line "&amp;B36&amp;"] /2)"</f>
        <v>([Col. (M), Line 18 + Line 21] /2)</v>
      </c>
      <c r="R38" s="377">
        <f>(R32+R36)/2</f>
        <v>15253822.925953034</v>
      </c>
    </row>
    <row r="39" spans="2:19">
      <c r="B39" s="367">
        <f>B38+1</f>
        <v>23</v>
      </c>
      <c r="D39" s="386" t="s">
        <v>946</v>
      </c>
      <c r="E39" s="386"/>
      <c r="F39" s="386"/>
      <c r="G39" s="386"/>
      <c r="H39" s="387"/>
      <c r="I39" s="387"/>
      <c r="J39" s="380" t="str">
        <f>"(Col. "&amp;L9&amp;", Line "&amp;B27&amp;" )"</f>
        <v>(Col. (H), Line 14 )</v>
      </c>
      <c r="K39" s="388"/>
      <c r="L39" s="377">
        <f>L27</f>
        <v>0</v>
      </c>
      <c r="M39" s="387"/>
      <c r="N39" s="380" t="str">
        <f>"(Col. "&amp;R9&amp;", Line "&amp;B27&amp;" )"</f>
        <v>(Col. (M), Line 14 )</v>
      </c>
      <c r="R39" s="377">
        <f>R27</f>
        <v>0</v>
      </c>
    </row>
    <row r="40" spans="2:19" ht="13.5" thickBot="1">
      <c r="B40" s="367">
        <f>B39+1</f>
        <v>24</v>
      </c>
      <c r="D40" s="394" t="s">
        <v>1517</v>
      </c>
      <c r="E40" s="386"/>
      <c r="F40" s="386"/>
      <c r="G40" s="386"/>
      <c r="H40" s="387"/>
      <c r="I40" s="387"/>
      <c r="J40" s="380" t="str">
        <f>"(Col. "&amp;L9&amp;", Line "&amp;B38&amp;" + Line "&amp;B39&amp;")"</f>
        <v>(Col. (H), Line 22 + Line 23)</v>
      </c>
      <c r="K40" s="388"/>
      <c r="L40" s="395">
        <f>L38+L39</f>
        <v>15586540.74005558</v>
      </c>
      <c r="M40" s="387"/>
      <c r="N40" s="380" t="str">
        <f>"(Col. "&amp;R9&amp;", Line "&amp;B38&amp;" + Line "&amp;B39&amp;")"</f>
        <v>(Col. (M), Line 22 + Line 23)</v>
      </c>
      <c r="R40" s="395">
        <f>R38+R39</f>
        <v>15253822.925953034</v>
      </c>
    </row>
    <row r="41" spans="2:19">
      <c r="I41" s="387"/>
      <c r="L41" s="377"/>
      <c r="M41" s="387"/>
      <c r="R41" s="377"/>
      <c r="S41" s="387"/>
    </row>
    <row r="42" spans="2:19" ht="13">
      <c r="D42" s="364" t="s">
        <v>1212</v>
      </c>
      <c r="J42" s="396"/>
      <c r="K42" s="397"/>
      <c r="L42" s="397"/>
      <c r="N42" s="397"/>
      <c r="O42" s="397"/>
      <c r="P42" s="397"/>
      <c r="Q42" s="397"/>
      <c r="R42" s="397"/>
    </row>
    <row r="43" spans="2:19" ht="13">
      <c r="D43" s="1665" t="s">
        <v>862</v>
      </c>
      <c r="E43" s="1666"/>
      <c r="F43" s="1666"/>
      <c r="G43" s="1666"/>
      <c r="H43" s="1667"/>
      <c r="I43" s="368"/>
      <c r="J43" s="1668" t="s">
        <v>1191</v>
      </c>
      <c r="K43" s="1669"/>
      <c r="L43" s="1670"/>
      <c r="M43" s="368"/>
      <c r="N43" s="1668" t="s">
        <v>1192</v>
      </c>
      <c r="O43" s="1669"/>
      <c r="P43" s="1669"/>
      <c r="Q43" s="1669"/>
      <c r="R43" s="1670"/>
      <c r="S43" s="368"/>
    </row>
    <row r="44" spans="2:19" ht="13">
      <c r="D44" s="369" t="s">
        <v>165</v>
      </c>
      <c r="E44" s="369" t="s">
        <v>166</v>
      </c>
      <c r="F44" s="369" t="s">
        <v>1193</v>
      </c>
      <c r="G44" s="369" t="s">
        <v>1194</v>
      </c>
      <c r="H44" s="369" t="s">
        <v>1195</v>
      </c>
      <c r="I44" s="368"/>
      <c r="J44" s="369" t="s">
        <v>1196</v>
      </c>
      <c r="K44" s="369" t="s">
        <v>1197</v>
      </c>
      <c r="L44" s="369" t="s">
        <v>1198</v>
      </c>
      <c r="M44" s="368"/>
      <c r="N44" s="369" t="s">
        <v>1199</v>
      </c>
      <c r="O44" s="369" t="s">
        <v>1200</v>
      </c>
      <c r="P44" s="369" t="s">
        <v>1201</v>
      </c>
      <c r="Q44" s="369" t="s">
        <v>1202</v>
      </c>
      <c r="R44" s="369" t="s">
        <v>1203</v>
      </c>
      <c r="S44" s="368"/>
    </row>
    <row r="45" spans="2:19" ht="50">
      <c r="B45" s="370" t="s">
        <v>1204</v>
      </c>
      <c r="D45" s="371" t="s">
        <v>160</v>
      </c>
      <c r="E45" s="371" t="s">
        <v>863</v>
      </c>
      <c r="F45" s="371" t="s">
        <v>864</v>
      </c>
      <c r="G45" s="371" t="s">
        <v>865</v>
      </c>
      <c r="H45" s="371" t="s">
        <v>1205</v>
      </c>
      <c r="I45" s="584"/>
      <c r="J45" s="371" t="s">
        <v>866</v>
      </c>
      <c r="K45" s="371" t="s">
        <v>1206</v>
      </c>
      <c r="L45" s="371" t="s">
        <v>1207</v>
      </c>
      <c r="M45" s="584"/>
      <c r="N45" s="371" t="s">
        <v>950</v>
      </c>
      <c r="O45" s="371" t="s">
        <v>1208</v>
      </c>
      <c r="P45" s="371" t="s">
        <v>1209</v>
      </c>
      <c r="Q45" s="371" t="s">
        <v>1210</v>
      </c>
      <c r="R45" s="371" t="s">
        <v>1211</v>
      </c>
      <c r="S45" s="584"/>
    </row>
    <row r="46" spans="2:19">
      <c r="E46" s="584"/>
      <c r="F46" s="584"/>
      <c r="G46" s="584"/>
      <c r="H46" s="584"/>
      <c r="I46" s="584"/>
      <c r="J46" s="584"/>
      <c r="K46" s="584"/>
      <c r="L46" s="584"/>
      <c r="M46" s="584"/>
      <c r="N46" s="584"/>
      <c r="O46" s="584"/>
      <c r="P46" s="584"/>
      <c r="Q46" s="584"/>
      <c r="R46" s="584"/>
      <c r="S46" s="584"/>
    </row>
    <row r="47" spans="2:19">
      <c r="B47" s="367">
        <f>B40+1</f>
        <v>25</v>
      </c>
      <c r="D47" s="313" t="s">
        <v>949</v>
      </c>
      <c r="E47" s="584"/>
      <c r="F47" s="584"/>
      <c r="G47" s="584"/>
      <c r="H47" s="584"/>
      <c r="I47" s="584"/>
      <c r="J47" s="372" t="str">
        <f>$J$12</f>
        <v>12/31/2021 (Actuals)</v>
      </c>
      <c r="K47" s="584"/>
      <c r="L47" s="372">
        <v>0</v>
      </c>
      <c r="M47" s="584"/>
      <c r="N47" s="372" t="str">
        <f>$N$12</f>
        <v>12/31/2021 (Actuals)</v>
      </c>
      <c r="O47" s="584"/>
      <c r="P47" s="584"/>
      <c r="Q47" s="584"/>
      <c r="R47" s="372">
        <v>0</v>
      </c>
      <c r="S47" s="584"/>
    </row>
    <row r="48" spans="2:19">
      <c r="E48" s="584"/>
      <c r="F48" s="584"/>
      <c r="G48" s="584"/>
      <c r="H48" s="584"/>
      <c r="I48" s="584"/>
      <c r="J48" s="584"/>
      <c r="K48" s="584"/>
      <c r="L48" s="584"/>
      <c r="M48" s="584"/>
      <c r="N48" s="584"/>
      <c r="O48" s="584"/>
      <c r="P48" s="584"/>
      <c r="Q48" s="584"/>
      <c r="R48" s="584"/>
      <c r="S48" s="584"/>
    </row>
    <row r="49" spans="2:19">
      <c r="B49" s="367">
        <f>B47+1</f>
        <v>26</v>
      </c>
      <c r="D49" s="313" t="s">
        <v>1644</v>
      </c>
      <c r="E49" s="1450"/>
      <c r="F49" s="1450"/>
      <c r="G49" s="1450"/>
      <c r="H49" s="1450"/>
      <c r="I49" s="1450"/>
      <c r="J49" s="372" t="str">
        <f>$J$14</f>
        <v>2022 Projected</v>
      </c>
      <c r="K49" s="1450"/>
      <c r="L49" s="1450"/>
      <c r="M49" s="1450"/>
      <c r="N49" s="372" t="str">
        <f>$N$14</f>
        <v>12/31/2022 (Actuals)</v>
      </c>
      <c r="O49" s="1450"/>
      <c r="P49" s="1450"/>
      <c r="Q49" s="1450"/>
      <c r="R49" s="1450"/>
      <c r="S49" s="1450"/>
    </row>
    <row r="50" spans="2:19">
      <c r="E50" s="1450"/>
      <c r="F50" s="1450"/>
      <c r="G50" s="1450"/>
      <c r="H50" s="1450"/>
      <c r="I50" s="1450"/>
      <c r="J50" s="1450"/>
      <c r="K50" s="1450"/>
      <c r="L50" s="1450"/>
      <c r="M50" s="1450"/>
      <c r="N50" s="1450"/>
      <c r="O50" s="1450"/>
      <c r="P50" s="1450"/>
      <c r="Q50" s="1450"/>
      <c r="R50" s="1450"/>
      <c r="S50" s="1450"/>
    </row>
    <row r="51" spans="2:19">
      <c r="B51" s="367">
        <f>B49+1</f>
        <v>27</v>
      </c>
      <c r="D51" s="373" t="s">
        <v>492</v>
      </c>
      <c r="E51" s="1485">
        <v>31</v>
      </c>
      <c r="F51" s="1484">
        <v>0</v>
      </c>
      <c r="G51" s="1484">
        <v>214</v>
      </c>
      <c r="H51" s="375">
        <f t="shared" ref="H51:H62" si="9">IF(F51=0,0.5,F51/G51)</f>
        <v>0.5</v>
      </c>
      <c r="I51" s="376"/>
      <c r="J51" s="372"/>
      <c r="K51" s="377">
        <f t="shared" ref="K51" si="10">+J51*H51</f>
        <v>0</v>
      </c>
      <c r="L51" s="377">
        <f>+K51+L47</f>
        <v>0</v>
      </c>
      <c r="M51" s="376"/>
      <c r="N51" s="372">
        <v>0</v>
      </c>
      <c r="O51" s="377">
        <f t="shared" ref="O51:O62" si="11">IF($D$187="True-Up Adjustment",N51-J51,0)</f>
        <v>0</v>
      </c>
      <c r="P51" s="377">
        <f t="shared" ref="P51:P62" si="12">IF($D$187="True-Up Adjustment",IF(AND(J51&gt;=0,N51&gt;=0),IF(O51&gt;=0,K51+O51,N51/J51*K51),IF(AND(J51&lt;0,N51&lt;0),IF(O51&lt;0,K51+O51,N51/J51*K51),0)),0)</f>
        <v>0</v>
      </c>
      <c r="Q51" s="377">
        <f t="shared" ref="Q51:Q62" si="13">IF(AND(J51&gt;=0,N51&lt;0),N51,IF(AND(J51&lt;0,N51&gt;=0),N51,0))</f>
        <v>0</v>
      </c>
      <c r="R51" s="377">
        <f>R47+P51+Q51</f>
        <v>0</v>
      </c>
      <c r="S51" s="376"/>
    </row>
    <row r="52" spans="2:19">
      <c r="B52" s="367">
        <f t="shared" ref="B52:B63" si="14">+B51+1</f>
        <v>28</v>
      </c>
      <c r="D52" s="373" t="s">
        <v>493</v>
      </c>
      <c r="E52" s="1485">
        <v>28</v>
      </c>
      <c r="F52" s="1484">
        <v>0</v>
      </c>
      <c r="G52" s="1484">
        <v>214</v>
      </c>
      <c r="H52" s="375">
        <f t="shared" si="9"/>
        <v>0.5</v>
      </c>
      <c r="I52" s="376"/>
      <c r="J52" s="372"/>
      <c r="K52" s="377">
        <f>+J52*H52</f>
        <v>0</v>
      </c>
      <c r="L52" s="377">
        <f t="shared" ref="L52:L62" si="15">+K52+L51</f>
        <v>0</v>
      </c>
      <c r="M52" s="376"/>
      <c r="N52" s="372">
        <v>0</v>
      </c>
      <c r="O52" s="377">
        <f t="shared" si="11"/>
        <v>0</v>
      </c>
      <c r="P52" s="377">
        <f t="shared" si="12"/>
        <v>0</v>
      </c>
      <c r="Q52" s="377">
        <f t="shared" si="13"/>
        <v>0</v>
      </c>
      <c r="R52" s="377">
        <f t="shared" ref="R52:R62" si="16">R51+P52+Q52</f>
        <v>0</v>
      </c>
      <c r="S52" s="376"/>
    </row>
    <row r="53" spans="2:19">
      <c r="B53" s="367">
        <f t="shared" si="14"/>
        <v>29</v>
      </c>
      <c r="D53" s="373" t="s">
        <v>512</v>
      </c>
      <c r="E53" s="1485">
        <v>31</v>
      </c>
      <c r="F53" s="1484">
        <v>0</v>
      </c>
      <c r="G53" s="1484">
        <v>214</v>
      </c>
      <c r="H53" s="375">
        <f t="shared" si="9"/>
        <v>0.5</v>
      </c>
      <c r="I53" s="376"/>
      <c r="J53" s="372"/>
      <c r="K53" s="377">
        <f t="shared" ref="K53:K62" si="17">+J53*H53</f>
        <v>0</v>
      </c>
      <c r="L53" s="377">
        <f t="shared" si="15"/>
        <v>0</v>
      </c>
      <c r="M53" s="376"/>
      <c r="N53" s="372">
        <v>0</v>
      </c>
      <c r="O53" s="377">
        <f t="shared" si="11"/>
        <v>0</v>
      </c>
      <c r="P53" s="377">
        <f t="shared" si="12"/>
        <v>0</v>
      </c>
      <c r="Q53" s="377">
        <f t="shared" si="13"/>
        <v>0</v>
      </c>
      <c r="R53" s="377">
        <f t="shared" si="16"/>
        <v>0</v>
      </c>
      <c r="S53" s="376"/>
    </row>
    <row r="54" spans="2:19">
      <c r="B54" s="367">
        <f t="shared" si="14"/>
        <v>30</v>
      </c>
      <c r="D54" s="373" t="s">
        <v>162</v>
      </c>
      <c r="E54" s="1485">
        <v>30</v>
      </c>
      <c r="F54" s="1484">
        <v>0</v>
      </c>
      <c r="G54" s="1484">
        <v>214</v>
      </c>
      <c r="H54" s="375">
        <f t="shared" si="9"/>
        <v>0.5</v>
      </c>
      <c r="I54" s="376"/>
      <c r="J54" s="372"/>
      <c r="K54" s="377">
        <f t="shared" si="17"/>
        <v>0</v>
      </c>
      <c r="L54" s="377">
        <f t="shared" si="15"/>
        <v>0</v>
      </c>
      <c r="M54" s="376"/>
      <c r="N54" s="372">
        <v>0</v>
      </c>
      <c r="O54" s="377">
        <f t="shared" si="11"/>
        <v>0</v>
      </c>
      <c r="P54" s="377">
        <f t="shared" si="12"/>
        <v>0</v>
      </c>
      <c r="Q54" s="377">
        <f t="shared" si="13"/>
        <v>0</v>
      </c>
      <c r="R54" s="377">
        <f t="shared" si="16"/>
        <v>0</v>
      </c>
      <c r="S54" s="376"/>
    </row>
    <row r="55" spans="2:19">
      <c r="B55" s="367">
        <f t="shared" si="14"/>
        <v>31</v>
      </c>
      <c r="D55" s="373" t="s">
        <v>163</v>
      </c>
      <c r="E55" s="1485">
        <v>31</v>
      </c>
      <c r="F55" s="1484">
        <v>0</v>
      </c>
      <c r="G55" s="1484">
        <v>214</v>
      </c>
      <c r="H55" s="375">
        <f t="shared" si="9"/>
        <v>0.5</v>
      </c>
      <c r="I55" s="376"/>
      <c r="J55" s="372"/>
      <c r="K55" s="377">
        <f t="shared" si="17"/>
        <v>0</v>
      </c>
      <c r="L55" s="377">
        <f t="shared" si="15"/>
        <v>0</v>
      </c>
      <c r="M55" s="376"/>
      <c r="N55" s="372">
        <v>0</v>
      </c>
      <c r="O55" s="377">
        <f t="shared" si="11"/>
        <v>0</v>
      </c>
      <c r="P55" s="377">
        <f t="shared" si="12"/>
        <v>0</v>
      </c>
      <c r="Q55" s="377">
        <f t="shared" si="13"/>
        <v>0</v>
      </c>
      <c r="R55" s="377">
        <f t="shared" si="16"/>
        <v>0</v>
      </c>
      <c r="S55" s="376"/>
    </row>
    <row r="56" spans="2:19">
      <c r="B56" s="367">
        <f t="shared" si="14"/>
        <v>32</v>
      </c>
      <c r="D56" s="373" t="s">
        <v>164</v>
      </c>
      <c r="E56" s="1485">
        <v>30</v>
      </c>
      <c r="F56" s="1484">
        <f t="shared" ref="F56:F61" si="18">F57+E57</f>
        <v>185</v>
      </c>
      <c r="G56" s="1484">
        <v>214</v>
      </c>
      <c r="H56" s="375">
        <f t="shared" si="9"/>
        <v>0.86448598130841126</v>
      </c>
      <c r="I56" s="376"/>
      <c r="J56" s="372"/>
      <c r="K56" s="377">
        <f t="shared" si="17"/>
        <v>0</v>
      </c>
      <c r="L56" s="377">
        <f t="shared" si="15"/>
        <v>0</v>
      </c>
      <c r="M56" s="376"/>
      <c r="N56" s="372">
        <v>0</v>
      </c>
      <c r="O56" s="377">
        <f t="shared" si="11"/>
        <v>0</v>
      </c>
      <c r="P56" s="377">
        <f t="shared" si="12"/>
        <v>0</v>
      </c>
      <c r="Q56" s="377">
        <f t="shared" si="13"/>
        <v>0</v>
      </c>
      <c r="R56" s="377">
        <f t="shared" si="16"/>
        <v>0</v>
      </c>
      <c r="S56" s="376"/>
    </row>
    <row r="57" spans="2:19">
      <c r="B57" s="367">
        <f t="shared" si="14"/>
        <v>33</v>
      </c>
      <c r="D57" s="373" t="s">
        <v>495</v>
      </c>
      <c r="E57" s="1485">
        <v>31</v>
      </c>
      <c r="F57" s="1484">
        <f t="shared" si="18"/>
        <v>154</v>
      </c>
      <c r="G57" s="1484">
        <v>214</v>
      </c>
      <c r="H57" s="375">
        <f t="shared" si="9"/>
        <v>0.71962616822429903</v>
      </c>
      <c r="I57" s="376"/>
      <c r="J57" s="372"/>
      <c r="K57" s="377">
        <f t="shared" si="17"/>
        <v>0</v>
      </c>
      <c r="L57" s="377">
        <f t="shared" si="15"/>
        <v>0</v>
      </c>
      <c r="M57" s="376"/>
      <c r="N57" s="372">
        <v>0</v>
      </c>
      <c r="O57" s="377">
        <f t="shared" si="11"/>
        <v>0</v>
      </c>
      <c r="P57" s="377">
        <f t="shared" si="12"/>
        <v>0</v>
      </c>
      <c r="Q57" s="377">
        <f t="shared" si="13"/>
        <v>0</v>
      </c>
      <c r="R57" s="377">
        <f t="shared" si="16"/>
        <v>0</v>
      </c>
      <c r="S57" s="376"/>
    </row>
    <row r="58" spans="2:19">
      <c r="B58" s="367">
        <f t="shared" si="14"/>
        <v>34</v>
      </c>
      <c r="D58" s="373" t="s">
        <v>513</v>
      </c>
      <c r="E58" s="1485">
        <v>31</v>
      </c>
      <c r="F58" s="1484">
        <f t="shared" si="18"/>
        <v>123</v>
      </c>
      <c r="G58" s="1484">
        <v>214</v>
      </c>
      <c r="H58" s="375">
        <f t="shared" si="9"/>
        <v>0.57476635514018692</v>
      </c>
      <c r="I58" s="376"/>
      <c r="J58" s="372"/>
      <c r="K58" s="377">
        <f t="shared" si="17"/>
        <v>0</v>
      </c>
      <c r="L58" s="377">
        <f t="shared" si="15"/>
        <v>0</v>
      </c>
      <c r="M58" s="376"/>
      <c r="N58" s="372">
        <v>0</v>
      </c>
      <c r="O58" s="377">
        <f t="shared" si="11"/>
        <v>0</v>
      </c>
      <c r="P58" s="377">
        <f t="shared" si="12"/>
        <v>0</v>
      </c>
      <c r="Q58" s="377">
        <f t="shared" si="13"/>
        <v>0</v>
      </c>
      <c r="R58" s="377">
        <f t="shared" si="16"/>
        <v>0</v>
      </c>
      <c r="S58" s="376"/>
    </row>
    <row r="59" spans="2:19">
      <c r="B59" s="367">
        <f t="shared" si="14"/>
        <v>35</v>
      </c>
      <c r="D59" s="373" t="s">
        <v>497</v>
      </c>
      <c r="E59" s="1485">
        <v>30</v>
      </c>
      <c r="F59" s="1484">
        <f t="shared" si="18"/>
        <v>93</v>
      </c>
      <c r="G59" s="1484">
        <v>214</v>
      </c>
      <c r="H59" s="375">
        <f t="shared" si="9"/>
        <v>0.43457943925233644</v>
      </c>
      <c r="I59" s="376"/>
      <c r="J59" s="372"/>
      <c r="K59" s="377">
        <f t="shared" si="17"/>
        <v>0</v>
      </c>
      <c r="L59" s="377">
        <f t="shared" si="15"/>
        <v>0</v>
      </c>
      <c r="M59" s="376"/>
      <c r="N59" s="372">
        <v>0</v>
      </c>
      <c r="O59" s="377">
        <f t="shared" si="11"/>
        <v>0</v>
      </c>
      <c r="P59" s="377">
        <f t="shared" si="12"/>
        <v>0</v>
      </c>
      <c r="Q59" s="377">
        <f t="shared" si="13"/>
        <v>0</v>
      </c>
      <c r="R59" s="377">
        <f t="shared" si="16"/>
        <v>0</v>
      </c>
      <c r="S59" s="376"/>
    </row>
    <row r="60" spans="2:19">
      <c r="B60" s="367">
        <f t="shared" si="14"/>
        <v>36</v>
      </c>
      <c r="D60" s="373" t="s">
        <v>498</v>
      </c>
      <c r="E60" s="1485">
        <v>31</v>
      </c>
      <c r="F60" s="1484">
        <f t="shared" si="18"/>
        <v>62</v>
      </c>
      <c r="G60" s="1484">
        <v>214</v>
      </c>
      <c r="H60" s="375">
        <f t="shared" si="9"/>
        <v>0.28971962616822428</v>
      </c>
      <c r="I60" s="376"/>
      <c r="J60" s="372"/>
      <c r="K60" s="377">
        <f t="shared" si="17"/>
        <v>0</v>
      </c>
      <c r="L60" s="377">
        <f t="shared" si="15"/>
        <v>0</v>
      </c>
      <c r="M60" s="376"/>
      <c r="N60" s="372">
        <v>0</v>
      </c>
      <c r="O60" s="377">
        <f t="shared" si="11"/>
        <v>0</v>
      </c>
      <c r="P60" s="377">
        <f t="shared" si="12"/>
        <v>0</v>
      </c>
      <c r="Q60" s="377">
        <f t="shared" si="13"/>
        <v>0</v>
      </c>
      <c r="R60" s="377">
        <f t="shared" si="16"/>
        <v>0</v>
      </c>
      <c r="S60" s="376"/>
    </row>
    <row r="61" spans="2:19">
      <c r="B61" s="367">
        <f t="shared" si="14"/>
        <v>37</v>
      </c>
      <c r="D61" s="373" t="s">
        <v>499</v>
      </c>
      <c r="E61" s="1485">
        <v>30</v>
      </c>
      <c r="F61" s="1484">
        <f t="shared" si="18"/>
        <v>32</v>
      </c>
      <c r="G61" s="1484">
        <v>214</v>
      </c>
      <c r="H61" s="375">
        <f t="shared" si="9"/>
        <v>0.14953271028037382</v>
      </c>
      <c r="I61" s="376"/>
      <c r="J61" s="372"/>
      <c r="K61" s="377">
        <f t="shared" si="17"/>
        <v>0</v>
      </c>
      <c r="L61" s="377">
        <f t="shared" si="15"/>
        <v>0</v>
      </c>
      <c r="M61" s="376"/>
      <c r="N61" s="372">
        <v>0</v>
      </c>
      <c r="O61" s="377">
        <f t="shared" si="11"/>
        <v>0</v>
      </c>
      <c r="P61" s="377">
        <f t="shared" si="12"/>
        <v>0</v>
      </c>
      <c r="Q61" s="377">
        <f t="shared" si="13"/>
        <v>0</v>
      </c>
      <c r="R61" s="377">
        <f t="shared" si="16"/>
        <v>0</v>
      </c>
      <c r="S61" s="376"/>
    </row>
    <row r="62" spans="2:19">
      <c r="B62" s="367">
        <f t="shared" si="14"/>
        <v>38</v>
      </c>
      <c r="D62" s="378" t="s">
        <v>709</v>
      </c>
      <c r="E62" s="1485">
        <v>31</v>
      </c>
      <c r="F62" s="1484">
        <v>1</v>
      </c>
      <c r="G62" s="1484">
        <v>214</v>
      </c>
      <c r="H62" s="375">
        <f t="shared" si="9"/>
        <v>4.6728971962616819E-3</v>
      </c>
      <c r="I62" s="376"/>
      <c r="J62" s="372"/>
      <c r="K62" s="377">
        <f t="shared" si="17"/>
        <v>0</v>
      </c>
      <c r="L62" s="377">
        <f t="shared" si="15"/>
        <v>0</v>
      </c>
      <c r="M62" s="376"/>
      <c r="N62" s="372">
        <v>0</v>
      </c>
      <c r="O62" s="377">
        <f t="shared" si="11"/>
        <v>0</v>
      </c>
      <c r="P62" s="377">
        <f t="shared" si="12"/>
        <v>0</v>
      </c>
      <c r="Q62" s="377">
        <f t="shared" si="13"/>
        <v>0</v>
      </c>
      <c r="R62" s="377">
        <f t="shared" si="16"/>
        <v>0</v>
      </c>
      <c r="S62" s="376"/>
    </row>
    <row r="63" spans="2:19">
      <c r="B63" s="367">
        <f t="shared" si="14"/>
        <v>39</v>
      </c>
      <c r="D63" s="380" t="str">
        <f>"Total (Sum of Lines "&amp;B51&amp;" - "&amp;B62&amp;")"</f>
        <v>Total (Sum of Lines 27 - 38)</v>
      </c>
      <c r="E63" s="381">
        <f>SUM(E51:E62)</f>
        <v>365</v>
      </c>
      <c r="F63" s="382"/>
      <c r="G63" s="382"/>
      <c r="H63" s="383"/>
      <c r="I63" s="384"/>
      <c r="J63" s="381">
        <f>SUM(J51:J62)</f>
        <v>0</v>
      </c>
      <c r="K63" s="381">
        <f>SUM(K51:K62)</f>
        <v>0</v>
      </c>
      <c r="L63" s="381">
        <f>SUM(L51:L62)</f>
        <v>0</v>
      </c>
      <c r="M63" s="384"/>
      <c r="N63" s="381">
        <f>SUM(N51:N62)</f>
        <v>0</v>
      </c>
      <c r="O63" s="381">
        <f>SUM(O51:O62)</f>
        <v>0</v>
      </c>
      <c r="P63" s="381">
        <f>SUM(P51:P62)</f>
        <v>0</v>
      </c>
      <c r="Q63" s="381">
        <f>SUM(Q51:Q62)</f>
        <v>0</v>
      </c>
      <c r="R63" s="385"/>
      <c r="S63" s="384"/>
    </row>
    <row r="64" spans="2:19">
      <c r="D64" s="386"/>
      <c r="E64" s="386"/>
      <c r="F64" s="386"/>
      <c r="G64" s="386"/>
      <c r="H64" s="387"/>
      <c r="I64" s="387"/>
      <c r="K64" s="388"/>
      <c r="L64" s="387"/>
      <c r="M64" s="387"/>
      <c r="N64" s="398"/>
      <c r="O64" s="388"/>
      <c r="P64" s="388"/>
      <c r="Q64" s="388"/>
      <c r="R64" s="387"/>
      <c r="S64" s="387"/>
    </row>
    <row r="65" spans="2:19" ht="15" customHeight="1">
      <c r="B65" s="367">
        <f>B63+1</f>
        <v>40</v>
      </c>
      <c r="D65" s="313" t="s">
        <v>867</v>
      </c>
      <c r="I65" s="387"/>
      <c r="J65" s="372" t="str">
        <f>$J$12</f>
        <v>12/31/2021 (Actuals)</v>
      </c>
      <c r="L65" s="372">
        <v>0</v>
      </c>
      <c r="M65" s="389"/>
      <c r="N65" s="372" t="str">
        <f>$N$12</f>
        <v>12/31/2021 (Actuals)</v>
      </c>
      <c r="R65" s="372">
        <v>0</v>
      </c>
    </row>
    <row r="66" spans="2:19">
      <c r="B66" s="367">
        <f>B65+1</f>
        <v>41</v>
      </c>
      <c r="D66" s="313" t="s">
        <v>1539</v>
      </c>
      <c r="I66" s="387"/>
      <c r="J66" s="390" t="s">
        <v>606</v>
      </c>
      <c r="L66" s="391">
        <v>0</v>
      </c>
      <c r="M66" s="392"/>
      <c r="N66" s="390"/>
      <c r="R66" s="391">
        <v>0</v>
      </c>
    </row>
    <row r="67" spans="2:19">
      <c r="B67" s="367">
        <f>B66+1</f>
        <v>42</v>
      </c>
      <c r="D67" s="313" t="s">
        <v>868</v>
      </c>
      <c r="I67" s="387"/>
      <c r="J67" s="380" t="str">
        <f>"(Col. "&amp;L44&amp;", Line "&amp;B65&amp;" + Line "&amp;B66&amp;")"</f>
        <v>(Col. (H), Line 40 + Line 41)</v>
      </c>
      <c r="L67" s="393">
        <f>L65+L66</f>
        <v>0</v>
      </c>
      <c r="M67" s="387"/>
      <c r="N67" s="380" t="str">
        <f>"(Col. "&amp;R44&amp;", Line "&amp;B65&amp;" + Line "&amp;B66&amp;")"</f>
        <v>(Col. (M), Line 40 + Line 41)</v>
      </c>
      <c r="R67" s="393">
        <f>R65+R66</f>
        <v>0</v>
      </c>
    </row>
    <row r="68" spans="2:19">
      <c r="I68" s="387"/>
      <c r="L68" s="393"/>
      <c r="M68" s="387"/>
      <c r="R68" s="393"/>
    </row>
    <row r="69" spans="2:19">
      <c r="B69" s="367">
        <f>B67+1</f>
        <v>43</v>
      </c>
      <c r="D69" s="313" t="s">
        <v>948</v>
      </c>
      <c r="I69" s="387"/>
      <c r="J69" s="372" t="str">
        <f>$J$14</f>
        <v>2022 Projected</v>
      </c>
      <c r="L69" s="372">
        <v>0</v>
      </c>
      <c r="M69" s="389"/>
      <c r="N69" s="372" t="str">
        <f>$N$14</f>
        <v>12/31/2022 (Actuals)</v>
      </c>
      <c r="R69" s="372">
        <v>0</v>
      </c>
    </row>
    <row r="70" spans="2:19">
      <c r="B70" s="367">
        <f>B69+1</f>
        <v>44</v>
      </c>
      <c r="D70" s="313" t="s">
        <v>1538</v>
      </c>
      <c r="I70" s="387"/>
      <c r="J70" s="390" t="s">
        <v>606</v>
      </c>
      <c r="L70" s="391">
        <v>0</v>
      </c>
      <c r="M70" s="387"/>
      <c r="N70" s="390"/>
      <c r="R70" s="391">
        <v>0</v>
      </c>
    </row>
    <row r="71" spans="2:19">
      <c r="B71" s="367">
        <f>B70+1</f>
        <v>45</v>
      </c>
      <c r="D71" s="313" t="s">
        <v>873</v>
      </c>
      <c r="I71" s="387"/>
      <c r="J71" s="380" t="str">
        <f>"(Col. "&amp;L44&amp;", Line "&amp;B69&amp;" + Line "&amp;B70&amp;")"</f>
        <v>(Col. (H), Line 43 + Line 44)</v>
      </c>
      <c r="L71" s="393">
        <f>L69+L70</f>
        <v>0</v>
      </c>
      <c r="M71" s="387"/>
      <c r="N71" s="380" t="str">
        <f>"(Col. "&amp;R44&amp;", Line "&amp;B69&amp;" + Line "&amp;B70&amp;")"</f>
        <v>(Col. (M), Line 43 + Line 44)</v>
      </c>
      <c r="R71" s="393">
        <f>R69+R70</f>
        <v>0</v>
      </c>
    </row>
    <row r="72" spans="2:19">
      <c r="I72" s="387"/>
      <c r="L72" s="393"/>
      <c r="M72" s="387"/>
      <c r="R72" s="393"/>
    </row>
    <row r="73" spans="2:19">
      <c r="B73" s="367">
        <f>B71+1</f>
        <v>46</v>
      </c>
      <c r="D73" s="313" t="s">
        <v>947</v>
      </c>
      <c r="I73" s="387"/>
      <c r="J73" s="380" t="str">
        <f>"([Col. "&amp;L44&amp;", Line "&amp;B67&amp;" + Line "&amp;B71&amp;"] /2)"</f>
        <v>([Col. (H), Line 42 + Line 45] /2)</v>
      </c>
      <c r="L73" s="377">
        <f>(L67+L71)/2</f>
        <v>0</v>
      </c>
      <c r="M73" s="387"/>
      <c r="N73" s="380" t="str">
        <f>"([Col. "&amp;R44&amp;", Line "&amp;B67&amp;" + Line "&amp;B71&amp;"] /2)"</f>
        <v>([Col. (M), Line 42 + Line 45] /2)</v>
      </c>
      <c r="R73" s="377">
        <f>(R67+R71)/2</f>
        <v>0</v>
      </c>
    </row>
    <row r="74" spans="2:19">
      <c r="B74" s="367">
        <f>B73+1</f>
        <v>47</v>
      </c>
      <c r="D74" s="386" t="s">
        <v>946</v>
      </c>
      <c r="E74" s="386"/>
      <c r="F74" s="386"/>
      <c r="G74" s="386"/>
      <c r="H74" s="387"/>
      <c r="I74" s="387"/>
      <c r="J74" s="380" t="str">
        <f>"(Col. "&amp;L44&amp;", Line "&amp;B62&amp;" )"</f>
        <v>(Col. (H), Line 38 )</v>
      </c>
      <c r="K74" s="388"/>
      <c r="L74" s="377">
        <f>L62</f>
        <v>0</v>
      </c>
      <c r="M74" s="387"/>
      <c r="N74" s="380" t="str">
        <f>"(Col. "&amp;R44&amp;", Line "&amp;B62&amp;" )"</f>
        <v>(Col. (M), Line 38 )</v>
      </c>
      <c r="R74" s="377">
        <f>R62</f>
        <v>0</v>
      </c>
    </row>
    <row r="75" spans="2:19" ht="13.5" thickBot="1">
      <c r="B75" s="367">
        <f>B74+1</f>
        <v>48</v>
      </c>
      <c r="D75" s="394" t="s">
        <v>1518</v>
      </c>
      <c r="E75" s="386"/>
      <c r="F75" s="386"/>
      <c r="G75" s="386"/>
      <c r="H75" s="387"/>
      <c r="I75" s="387"/>
      <c r="J75" s="380" t="str">
        <f>"(Col. "&amp;L44&amp;", Line "&amp;B73&amp;" + Line "&amp;B74&amp;")"</f>
        <v>(Col. (H), Line 46 + Line 47)</v>
      </c>
      <c r="K75" s="388"/>
      <c r="L75" s="395">
        <f>L73+L74</f>
        <v>0</v>
      </c>
      <c r="M75" s="387"/>
      <c r="N75" s="380" t="str">
        <f>"(Col. "&amp;R44&amp;", Line "&amp;B73&amp;" + Line "&amp;B74&amp;")"</f>
        <v>(Col. (M), Line 46 + Line 47)</v>
      </c>
      <c r="R75" s="395">
        <f>R73+R74</f>
        <v>0</v>
      </c>
    </row>
    <row r="76" spans="2:19" ht="13">
      <c r="D76" s="364"/>
    </row>
    <row r="77" spans="2:19" ht="13">
      <c r="D77" s="364" t="s">
        <v>870</v>
      </c>
      <c r="J77" s="396"/>
      <c r="K77" s="397"/>
      <c r="L77" s="397"/>
      <c r="N77" s="397"/>
      <c r="O77" s="397"/>
      <c r="P77" s="397"/>
      <c r="Q77" s="397"/>
      <c r="R77" s="397"/>
    </row>
    <row r="78" spans="2:19" ht="13">
      <c r="D78" s="1665" t="s">
        <v>862</v>
      </c>
      <c r="E78" s="1666"/>
      <c r="F78" s="1666"/>
      <c r="G78" s="1666"/>
      <c r="H78" s="1667"/>
      <c r="I78" s="368"/>
      <c r="J78" s="1668" t="s">
        <v>1191</v>
      </c>
      <c r="K78" s="1669"/>
      <c r="L78" s="1670"/>
      <c r="M78" s="368"/>
      <c r="N78" s="1668" t="s">
        <v>1192</v>
      </c>
      <c r="O78" s="1669"/>
      <c r="P78" s="1669"/>
      <c r="Q78" s="1669"/>
      <c r="R78" s="1670"/>
      <c r="S78" s="368"/>
    </row>
    <row r="79" spans="2:19" ht="13">
      <c r="D79" s="369" t="s">
        <v>165</v>
      </c>
      <c r="E79" s="369" t="s">
        <v>166</v>
      </c>
      <c r="F79" s="369" t="s">
        <v>1193</v>
      </c>
      <c r="G79" s="369" t="s">
        <v>1194</v>
      </c>
      <c r="H79" s="369" t="s">
        <v>1195</v>
      </c>
      <c r="I79" s="368"/>
      <c r="J79" s="369" t="s">
        <v>1196</v>
      </c>
      <c r="K79" s="369" t="s">
        <v>1197</v>
      </c>
      <c r="L79" s="369" t="s">
        <v>1198</v>
      </c>
      <c r="M79" s="368"/>
      <c r="N79" s="369" t="s">
        <v>1199</v>
      </c>
      <c r="O79" s="369" t="s">
        <v>1200</v>
      </c>
      <c r="P79" s="369" t="s">
        <v>1201</v>
      </c>
      <c r="Q79" s="369" t="s">
        <v>1202</v>
      </c>
      <c r="R79" s="369" t="s">
        <v>1203</v>
      </c>
      <c r="S79" s="368"/>
    </row>
    <row r="80" spans="2:19" ht="50">
      <c r="B80" s="370" t="s">
        <v>1204</v>
      </c>
      <c r="D80" s="371" t="s">
        <v>160</v>
      </c>
      <c r="E80" s="371" t="s">
        <v>863</v>
      </c>
      <c r="F80" s="371" t="s">
        <v>864</v>
      </c>
      <c r="G80" s="371" t="s">
        <v>865</v>
      </c>
      <c r="H80" s="371" t="s">
        <v>1205</v>
      </c>
      <c r="I80" s="584"/>
      <c r="J80" s="371" t="s">
        <v>866</v>
      </c>
      <c r="K80" s="371" t="s">
        <v>1206</v>
      </c>
      <c r="L80" s="371" t="s">
        <v>1207</v>
      </c>
      <c r="M80" s="584"/>
      <c r="N80" s="371" t="s">
        <v>950</v>
      </c>
      <c r="O80" s="371" t="s">
        <v>1208</v>
      </c>
      <c r="P80" s="371" t="s">
        <v>1209</v>
      </c>
      <c r="Q80" s="371" t="s">
        <v>1210</v>
      </c>
      <c r="R80" s="371" t="s">
        <v>1211</v>
      </c>
      <c r="S80" s="584"/>
    </row>
    <row r="81" spans="2:19">
      <c r="E81" s="584"/>
      <c r="F81" s="584"/>
      <c r="G81" s="584"/>
      <c r="H81" s="584"/>
      <c r="I81" s="584"/>
      <c r="J81" s="584"/>
      <c r="K81" s="584"/>
      <c r="L81" s="584"/>
      <c r="M81" s="584"/>
      <c r="N81" s="584"/>
      <c r="O81" s="584"/>
      <c r="P81" s="584"/>
      <c r="Q81" s="584"/>
      <c r="R81" s="584"/>
      <c r="S81" s="584"/>
    </row>
    <row r="82" spans="2:19">
      <c r="B82" s="367">
        <f>B75+1</f>
        <v>49</v>
      </c>
      <c r="D82" s="313" t="s">
        <v>949</v>
      </c>
      <c r="E82" s="584"/>
      <c r="F82" s="584"/>
      <c r="G82" s="584"/>
      <c r="H82" s="584"/>
      <c r="I82" s="584"/>
      <c r="J82" s="372" t="str">
        <f>$J$12</f>
        <v>12/31/2021 (Actuals)</v>
      </c>
      <c r="K82" s="584"/>
      <c r="L82" s="372">
        <f>'1C - ADIT BOY'!H168</f>
        <v>-93090686.356660053</v>
      </c>
      <c r="M82" s="584"/>
      <c r="N82" s="372" t="str">
        <f>$N$12</f>
        <v>12/31/2021 (Actuals)</v>
      </c>
      <c r="O82" s="584"/>
      <c r="P82" s="584"/>
      <c r="Q82" s="584"/>
      <c r="R82" s="372">
        <f>'1C - ADIT BOY'!E168</f>
        <v>-93090686.356660053</v>
      </c>
      <c r="S82" s="584"/>
    </row>
    <row r="83" spans="2:19">
      <c r="E83" s="584"/>
      <c r="F83" s="584"/>
      <c r="G83" s="584"/>
      <c r="H83" s="584"/>
      <c r="I83" s="584"/>
      <c r="J83" s="584"/>
      <c r="K83" s="584"/>
      <c r="L83" s="584"/>
      <c r="M83" s="584"/>
      <c r="N83" s="1475"/>
      <c r="O83" s="584"/>
      <c r="P83" s="584"/>
      <c r="Q83" s="584"/>
      <c r="R83" s="584"/>
      <c r="S83" s="584"/>
    </row>
    <row r="84" spans="2:19">
      <c r="B84" s="367">
        <f>B82+1</f>
        <v>50</v>
      </c>
      <c r="D84" s="313" t="s">
        <v>1644</v>
      </c>
      <c r="E84" s="1450"/>
      <c r="F84" s="1450"/>
      <c r="G84" s="1450"/>
      <c r="H84" s="1450"/>
      <c r="I84" s="1450"/>
      <c r="J84" s="372" t="str">
        <f>$J$14</f>
        <v>2022 Projected</v>
      </c>
      <c r="K84" s="1450"/>
      <c r="L84" s="1450"/>
      <c r="M84" s="1450"/>
      <c r="N84" s="372" t="str">
        <f>$N$14</f>
        <v>12/31/2022 (Actuals)</v>
      </c>
      <c r="O84" s="1450"/>
      <c r="P84" s="1450"/>
      <c r="Q84" s="1450"/>
      <c r="R84" s="1450"/>
      <c r="S84" s="1450"/>
    </row>
    <row r="85" spans="2:19">
      <c r="E85" s="1450"/>
      <c r="F85" s="1450"/>
      <c r="G85" s="1450"/>
      <c r="H85" s="1450"/>
      <c r="I85" s="1450"/>
      <c r="J85" s="1450"/>
      <c r="K85" s="1450"/>
      <c r="L85" s="1450"/>
      <c r="M85" s="1450"/>
      <c r="N85" s="1450"/>
      <c r="O85" s="1450"/>
      <c r="P85" s="1450"/>
      <c r="Q85" s="1450"/>
      <c r="R85" s="1450"/>
      <c r="S85" s="1450"/>
    </row>
    <row r="86" spans="2:19">
      <c r="B86" s="367">
        <f>B84+1</f>
        <v>51</v>
      </c>
      <c r="D86" s="373" t="s">
        <v>492</v>
      </c>
      <c r="E86" s="1485">
        <v>31</v>
      </c>
      <c r="F86" s="1484">
        <v>0</v>
      </c>
      <c r="G86" s="1484">
        <v>214</v>
      </c>
      <c r="H86" s="375">
        <f t="shared" ref="H86:H97" si="19">IF(F86=0,0.5,F86/G86)</f>
        <v>0.5</v>
      </c>
      <c r="I86" s="376"/>
      <c r="J86" s="372">
        <v>-376689.72426599485</v>
      </c>
      <c r="K86" s="377">
        <f>+J86*H86</f>
        <v>-188344.86213299743</v>
      </c>
      <c r="L86" s="377">
        <f>+K86+L82</f>
        <v>-93279031.218793049</v>
      </c>
      <c r="M86" s="376"/>
      <c r="N86" s="372">
        <v>-172212.06013834113</v>
      </c>
      <c r="O86" s="377">
        <f t="shared" ref="O86:O97" si="20">IF($D$187="True-Up Adjustment",N86-J86,0)</f>
        <v>204477.66412765373</v>
      </c>
      <c r="P86" s="377">
        <f t="shared" ref="P86:P97" si="21">IF($D$187="True-Up Adjustment",IF(AND(J86&gt;=0,N86&gt;=0),IF(O86&gt;=0,K86+O86,N86/J86*K86),IF(AND(J86&lt;0,N86&lt;0),IF(O86&lt;0,K86+O86,N86/J86*K86),0)),0)</f>
        <v>-86106.030069170563</v>
      </c>
      <c r="Q86" s="377">
        <f t="shared" ref="Q86:Q97" si="22">IF(AND(J86&gt;=0,N86&lt;0),N86,IF(AND(J86&lt;0,N86&gt;=0),N86,0))</f>
        <v>0</v>
      </c>
      <c r="R86" s="377">
        <f>R82+P86+Q86</f>
        <v>-93176792.386729226</v>
      </c>
      <c r="S86" s="376"/>
    </row>
    <row r="87" spans="2:19">
      <c r="B87" s="367">
        <f t="shared" ref="B87:B98" si="23">+B86+1</f>
        <v>52</v>
      </c>
      <c r="D87" s="373" t="s">
        <v>493</v>
      </c>
      <c r="E87" s="1485">
        <v>28</v>
      </c>
      <c r="F87" s="1484">
        <v>0</v>
      </c>
      <c r="G87" s="1484">
        <v>214</v>
      </c>
      <c r="H87" s="375">
        <f t="shared" si="19"/>
        <v>0.5</v>
      </c>
      <c r="I87" s="376"/>
      <c r="J87" s="372">
        <v>-369134.8710124605</v>
      </c>
      <c r="K87" s="377">
        <f>+J87*H87</f>
        <v>-184567.43550623025</v>
      </c>
      <c r="L87" s="377">
        <f t="shared" ref="L87:L97" si="24">+K87+L86</f>
        <v>-93463598.654299274</v>
      </c>
      <c r="M87" s="376"/>
      <c r="N87" s="372">
        <v>-170521.97035356049</v>
      </c>
      <c r="O87" s="377">
        <f t="shared" si="20"/>
        <v>198612.90065890001</v>
      </c>
      <c r="P87" s="377">
        <f t="shared" si="21"/>
        <v>-85260.985176780247</v>
      </c>
      <c r="Q87" s="377">
        <f t="shared" si="22"/>
        <v>0</v>
      </c>
      <c r="R87" s="377">
        <f t="shared" ref="R87:R97" si="25">R86+P87+Q87</f>
        <v>-93262053.371906012</v>
      </c>
      <c r="S87" s="376"/>
    </row>
    <row r="88" spans="2:19">
      <c r="B88" s="367">
        <f t="shared" si="23"/>
        <v>53</v>
      </c>
      <c r="D88" s="373" t="s">
        <v>512</v>
      </c>
      <c r="E88" s="1485">
        <v>31</v>
      </c>
      <c r="F88" s="1484">
        <v>0</v>
      </c>
      <c r="G88" s="1484">
        <v>214</v>
      </c>
      <c r="H88" s="375">
        <f t="shared" si="19"/>
        <v>0.5</v>
      </c>
      <c r="I88" s="376"/>
      <c r="J88" s="372">
        <v>-138139.06587904631</v>
      </c>
      <c r="K88" s="377">
        <f t="shared" ref="K88:K97" si="26">+J88*H88</f>
        <v>-69069.532939523153</v>
      </c>
      <c r="L88" s="377">
        <f t="shared" si="24"/>
        <v>-93532668.187238798</v>
      </c>
      <c r="M88" s="376"/>
      <c r="N88" s="372">
        <v>-188617.06041452801</v>
      </c>
      <c r="O88" s="377">
        <f t="shared" si="20"/>
        <v>-50477.994535481703</v>
      </c>
      <c r="P88" s="377">
        <f t="shared" si="21"/>
        <v>-119547.52747500486</v>
      </c>
      <c r="Q88" s="377">
        <f t="shared" si="22"/>
        <v>0</v>
      </c>
      <c r="R88" s="377">
        <f t="shared" si="25"/>
        <v>-93381600.899381012</v>
      </c>
      <c r="S88" s="376"/>
    </row>
    <row r="89" spans="2:19">
      <c r="B89" s="367">
        <f t="shared" si="23"/>
        <v>54</v>
      </c>
      <c r="D89" s="373" t="s">
        <v>162</v>
      </c>
      <c r="E89" s="1485">
        <v>30</v>
      </c>
      <c r="F89" s="1484">
        <v>0</v>
      </c>
      <c r="G89" s="1484">
        <v>214</v>
      </c>
      <c r="H89" s="375">
        <f t="shared" si="19"/>
        <v>0.5</v>
      </c>
      <c r="I89" s="376"/>
      <c r="J89" s="372">
        <v>-70231.133980696352</v>
      </c>
      <c r="K89" s="377">
        <f t="shared" si="26"/>
        <v>-35115.566990348176</v>
      </c>
      <c r="L89" s="377">
        <f t="shared" si="24"/>
        <v>-93567783.754229143</v>
      </c>
      <c r="M89" s="376"/>
      <c r="N89" s="372">
        <v>-165445.11669995237</v>
      </c>
      <c r="O89" s="377">
        <f t="shared" si="20"/>
        <v>-95213.982719256019</v>
      </c>
      <c r="P89" s="377">
        <f t="shared" si="21"/>
        <v>-130329.54970960419</v>
      </c>
      <c r="Q89" s="377">
        <f t="shared" si="22"/>
        <v>0</v>
      </c>
      <c r="R89" s="377">
        <f t="shared" si="25"/>
        <v>-93511930.449090615</v>
      </c>
      <c r="S89" s="376"/>
    </row>
    <row r="90" spans="2:19">
      <c r="B90" s="367">
        <f t="shared" si="23"/>
        <v>55</v>
      </c>
      <c r="D90" s="373" t="s">
        <v>163</v>
      </c>
      <c r="E90" s="1485">
        <v>31</v>
      </c>
      <c r="F90" s="1484">
        <v>0</v>
      </c>
      <c r="G90" s="1484">
        <v>214</v>
      </c>
      <c r="H90" s="375">
        <f t="shared" si="19"/>
        <v>0.5</v>
      </c>
      <c r="I90" s="376"/>
      <c r="J90" s="372">
        <v>-43342.382939315306</v>
      </c>
      <c r="K90" s="377">
        <f t="shared" si="26"/>
        <v>-21671.191469657653</v>
      </c>
      <c r="L90" s="377">
        <f t="shared" si="24"/>
        <v>-93589454.945698798</v>
      </c>
      <c r="M90" s="376"/>
      <c r="N90" s="372">
        <v>-159648.28840472933</v>
      </c>
      <c r="O90" s="377">
        <f t="shared" si="20"/>
        <v>-116305.90546541402</v>
      </c>
      <c r="P90" s="377">
        <f t="shared" si="21"/>
        <v>-137977.09693507166</v>
      </c>
      <c r="Q90" s="377">
        <f t="shared" si="22"/>
        <v>0</v>
      </c>
      <c r="R90" s="377">
        <f t="shared" si="25"/>
        <v>-93649907.546025693</v>
      </c>
      <c r="S90" s="376"/>
    </row>
    <row r="91" spans="2:19">
      <c r="B91" s="367">
        <f t="shared" si="23"/>
        <v>56</v>
      </c>
      <c r="D91" s="373" t="s">
        <v>164</v>
      </c>
      <c r="E91" s="1485">
        <v>30</v>
      </c>
      <c r="F91" s="1484">
        <f t="shared" ref="F91:F96" si="27">F92+E92</f>
        <v>185</v>
      </c>
      <c r="G91" s="1484">
        <v>214</v>
      </c>
      <c r="H91" s="375">
        <f t="shared" si="19"/>
        <v>0.86448598130841126</v>
      </c>
      <c r="I91" s="376"/>
      <c r="J91" s="372">
        <v>-69343.026934337788</v>
      </c>
      <c r="K91" s="377">
        <f t="shared" si="26"/>
        <v>-59946.074686226595</v>
      </c>
      <c r="L91" s="377">
        <f t="shared" si="24"/>
        <v>-93649401.020385027</v>
      </c>
      <c r="M91" s="376"/>
      <c r="N91" s="372">
        <v>-167576.24192563182</v>
      </c>
      <c r="O91" s="377">
        <f t="shared" si="20"/>
        <v>-98233.214991294037</v>
      </c>
      <c r="P91" s="377">
        <f t="shared" si="21"/>
        <v>-158179.28967752063</v>
      </c>
      <c r="Q91" s="377">
        <f t="shared" si="22"/>
        <v>0</v>
      </c>
      <c r="R91" s="377">
        <f t="shared" si="25"/>
        <v>-93808086.835703209</v>
      </c>
      <c r="S91" s="376"/>
    </row>
    <row r="92" spans="2:19">
      <c r="B92" s="367">
        <f t="shared" si="23"/>
        <v>57</v>
      </c>
      <c r="D92" s="373" t="s">
        <v>495</v>
      </c>
      <c r="E92" s="1485">
        <v>31</v>
      </c>
      <c r="F92" s="1484">
        <f t="shared" si="27"/>
        <v>154</v>
      </c>
      <c r="G92" s="1484">
        <v>214</v>
      </c>
      <c r="H92" s="375">
        <f t="shared" si="19"/>
        <v>0.71962616822429903</v>
      </c>
      <c r="I92" s="376"/>
      <c r="J92" s="372">
        <v>-9790.5707389601303</v>
      </c>
      <c r="K92" s="377">
        <f t="shared" si="26"/>
        <v>-7045.5509056068222</v>
      </c>
      <c r="L92" s="377">
        <f t="shared" si="24"/>
        <v>-93656446.571290627</v>
      </c>
      <c r="M92" s="376"/>
      <c r="N92" s="372">
        <v>-156170.56634309486</v>
      </c>
      <c r="O92" s="377">
        <f t="shared" si="20"/>
        <v>-146379.99560413475</v>
      </c>
      <c r="P92" s="377">
        <f t="shared" si="21"/>
        <v>-153425.54650974157</v>
      </c>
      <c r="Q92" s="377">
        <f t="shared" si="22"/>
        <v>0</v>
      </c>
      <c r="R92" s="377">
        <f t="shared" si="25"/>
        <v>-93961512.382212952</v>
      </c>
      <c r="S92" s="376"/>
    </row>
    <row r="93" spans="2:19">
      <c r="B93" s="367">
        <f t="shared" si="23"/>
        <v>58</v>
      </c>
      <c r="D93" s="373" t="s">
        <v>513</v>
      </c>
      <c r="E93" s="1485">
        <v>31</v>
      </c>
      <c r="F93" s="1484">
        <f t="shared" si="27"/>
        <v>123</v>
      </c>
      <c r="G93" s="1484">
        <v>214</v>
      </c>
      <c r="H93" s="375">
        <f t="shared" si="19"/>
        <v>0.57476635514018692</v>
      </c>
      <c r="I93" s="376"/>
      <c r="J93" s="372">
        <v>-3188.1966098278622</v>
      </c>
      <c r="K93" s="377">
        <f t="shared" si="26"/>
        <v>-1832.4681449010609</v>
      </c>
      <c r="L93" s="377">
        <f t="shared" si="24"/>
        <v>-93658279.039435521</v>
      </c>
      <c r="M93" s="376"/>
      <c r="N93" s="372">
        <v>-154603.59105693526</v>
      </c>
      <c r="O93" s="377">
        <f t="shared" si="20"/>
        <v>-151415.39444710739</v>
      </c>
      <c r="P93" s="377">
        <f t="shared" si="21"/>
        <v>-153247.86259200846</v>
      </c>
      <c r="Q93" s="377">
        <f t="shared" si="22"/>
        <v>0</v>
      </c>
      <c r="R93" s="377">
        <f t="shared" si="25"/>
        <v>-94114760.244804963</v>
      </c>
      <c r="S93" s="376"/>
    </row>
    <row r="94" spans="2:19">
      <c r="B94" s="367">
        <f t="shared" si="23"/>
        <v>59</v>
      </c>
      <c r="D94" s="373" t="s">
        <v>497</v>
      </c>
      <c r="E94" s="1485">
        <v>30</v>
      </c>
      <c r="F94" s="1484">
        <f t="shared" si="27"/>
        <v>93</v>
      </c>
      <c r="G94" s="1484">
        <v>214</v>
      </c>
      <c r="H94" s="375">
        <f t="shared" si="19"/>
        <v>0.43457943925233644</v>
      </c>
      <c r="I94" s="376"/>
      <c r="J94" s="372">
        <v>-40890.930256547843</v>
      </c>
      <c r="K94" s="377">
        <f t="shared" si="26"/>
        <v>-17770.357541396959</v>
      </c>
      <c r="L94" s="377">
        <f t="shared" si="24"/>
        <v>-93676049.396976918</v>
      </c>
      <c r="M94" s="376"/>
      <c r="N94" s="372">
        <v>-131635.36151088381</v>
      </c>
      <c r="O94" s="377">
        <f t="shared" si="20"/>
        <v>-90744.43125433597</v>
      </c>
      <c r="P94" s="377">
        <f t="shared" si="21"/>
        <v>-108514.78879573292</v>
      </c>
      <c r="Q94" s="377">
        <f t="shared" si="22"/>
        <v>0</v>
      </c>
      <c r="R94" s="377">
        <f t="shared" si="25"/>
        <v>-94223275.033600703</v>
      </c>
      <c r="S94" s="376"/>
    </row>
    <row r="95" spans="2:19">
      <c r="B95" s="367">
        <f t="shared" si="23"/>
        <v>60</v>
      </c>
      <c r="D95" s="373" t="s">
        <v>498</v>
      </c>
      <c r="E95" s="1485">
        <v>31</v>
      </c>
      <c r="F95" s="1484">
        <f t="shared" si="27"/>
        <v>62</v>
      </c>
      <c r="G95" s="1484">
        <v>214</v>
      </c>
      <c r="H95" s="375">
        <f t="shared" si="19"/>
        <v>0.28971962616822428</v>
      </c>
      <c r="I95" s="376"/>
      <c r="J95" s="372">
        <v>35347.450904486461</v>
      </c>
      <c r="K95" s="377">
        <f t="shared" si="26"/>
        <v>10240.850262047479</v>
      </c>
      <c r="L95" s="377">
        <f t="shared" si="24"/>
        <v>-93665808.546714872</v>
      </c>
      <c r="M95" s="376"/>
      <c r="N95" s="372">
        <v>-87914.878638069276</v>
      </c>
      <c r="O95" s="377">
        <f t="shared" si="20"/>
        <v>-123262.32954255573</v>
      </c>
      <c r="P95" s="377">
        <f t="shared" si="21"/>
        <v>0</v>
      </c>
      <c r="Q95" s="377">
        <f t="shared" si="22"/>
        <v>-87914.878638069276</v>
      </c>
      <c r="R95" s="377">
        <f t="shared" si="25"/>
        <v>-94311189.912238777</v>
      </c>
      <c r="S95" s="376"/>
    </row>
    <row r="96" spans="2:19">
      <c r="B96" s="367">
        <f t="shared" si="23"/>
        <v>61</v>
      </c>
      <c r="D96" s="373" t="s">
        <v>499</v>
      </c>
      <c r="E96" s="1485">
        <v>30</v>
      </c>
      <c r="F96" s="1484">
        <f t="shared" si="27"/>
        <v>32</v>
      </c>
      <c r="G96" s="1484">
        <v>214</v>
      </c>
      <c r="H96" s="375">
        <f t="shared" si="19"/>
        <v>0.14953271028037382</v>
      </c>
      <c r="I96" s="376"/>
      <c r="J96" s="372">
        <v>53470.609180967716</v>
      </c>
      <c r="K96" s="377">
        <f t="shared" si="26"/>
        <v>7995.605111172742</v>
      </c>
      <c r="L96" s="377">
        <f t="shared" si="24"/>
        <v>-93657812.941603705</v>
      </c>
      <c r="M96" s="376"/>
      <c r="N96" s="372">
        <v>-85820.327768288596</v>
      </c>
      <c r="O96" s="377">
        <f t="shared" si="20"/>
        <v>-139290.93694925631</v>
      </c>
      <c r="P96" s="377">
        <f t="shared" si="21"/>
        <v>0</v>
      </c>
      <c r="Q96" s="377">
        <f t="shared" si="22"/>
        <v>-85820.327768288596</v>
      </c>
      <c r="R96" s="377">
        <f t="shared" si="25"/>
        <v>-94397010.240007073</v>
      </c>
      <c r="S96" s="376"/>
    </row>
    <row r="97" spans="2:19">
      <c r="B97" s="367">
        <f t="shared" si="23"/>
        <v>62</v>
      </c>
      <c r="D97" s="378" t="s">
        <v>709</v>
      </c>
      <c r="E97" s="1485">
        <v>31</v>
      </c>
      <c r="F97" s="1484">
        <v>1</v>
      </c>
      <c r="G97" s="1484">
        <v>214</v>
      </c>
      <c r="H97" s="375">
        <f t="shared" si="19"/>
        <v>4.6728971962616819E-3</v>
      </c>
      <c r="I97" s="376"/>
      <c r="J97" s="372">
        <v>14110.522733516604</v>
      </c>
      <c r="K97" s="377">
        <f t="shared" si="26"/>
        <v>65.93702211923646</v>
      </c>
      <c r="L97" s="377">
        <f t="shared" si="24"/>
        <v>-93657747.004581586</v>
      </c>
      <c r="M97" s="376"/>
      <c r="N97" s="372">
        <v>-141262.52321130596</v>
      </c>
      <c r="O97" s="377">
        <f t="shared" si="20"/>
        <v>-155373.04594482257</v>
      </c>
      <c r="P97" s="377">
        <f t="shared" si="21"/>
        <v>0</v>
      </c>
      <c r="Q97" s="377">
        <f t="shared" si="22"/>
        <v>-141262.52321130596</v>
      </c>
      <c r="R97" s="377">
        <f t="shared" si="25"/>
        <v>-94538272.763218373</v>
      </c>
      <c r="S97" s="376"/>
    </row>
    <row r="98" spans="2:19">
      <c r="B98" s="367">
        <f t="shared" si="23"/>
        <v>63</v>
      </c>
      <c r="D98" s="380" t="str">
        <f>"Total (Sum of Lines "&amp;B86&amp;" - "&amp;B97&amp;")"</f>
        <v>Total (Sum of Lines 51 - 62)</v>
      </c>
      <c r="E98" s="381">
        <f>SUM(E86:E97)</f>
        <v>365</v>
      </c>
      <c r="F98" s="382"/>
      <c r="G98" s="382"/>
      <c r="H98" s="383"/>
      <c r="I98" s="384"/>
      <c r="J98" s="381">
        <f>SUM(J86:J97)</f>
        <v>-1017821.3197982162</v>
      </c>
      <c r="K98" s="381">
        <f>SUM(K86:K97)</f>
        <v>-567060.64792154869</v>
      </c>
      <c r="L98" s="381"/>
      <c r="M98" s="384"/>
      <c r="N98" s="381">
        <f>SUM(N86:N97)</f>
        <v>-1781427.9864653209</v>
      </c>
      <c r="O98" s="381">
        <f>SUM(O86:O97)</f>
        <v>-763606.66666710482</v>
      </c>
      <c r="P98" s="381">
        <f>SUM(P86:P97)</f>
        <v>-1132588.6769406351</v>
      </c>
      <c r="Q98" s="381">
        <f>SUM(Q86:Q97)</f>
        <v>-314997.72961766383</v>
      </c>
      <c r="R98" s="385"/>
      <c r="S98" s="384"/>
    </row>
    <row r="99" spans="2:19">
      <c r="D99" s="386"/>
      <c r="E99" s="386"/>
      <c r="F99" s="386"/>
      <c r="G99" s="386"/>
      <c r="H99" s="387"/>
      <c r="I99" s="387"/>
      <c r="K99" s="388"/>
      <c r="L99" s="387"/>
      <c r="M99" s="387"/>
      <c r="N99" s="398"/>
      <c r="O99" s="388"/>
      <c r="P99" s="388"/>
      <c r="Q99" s="388"/>
      <c r="R99" s="387"/>
      <c r="S99" s="387"/>
    </row>
    <row r="100" spans="2:19" ht="15" customHeight="1">
      <c r="B100" s="367">
        <f>B98+1</f>
        <v>64</v>
      </c>
      <c r="D100" s="313" t="s">
        <v>867</v>
      </c>
      <c r="I100" s="387"/>
      <c r="J100" s="372" t="str">
        <f>$J$12</f>
        <v>12/31/2021 (Actuals)</v>
      </c>
      <c r="L100" s="372">
        <f>'1C - ADIT BOY'!$E$13</f>
        <v>-199881683.22338182</v>
      </c>
      <c r="M100" s="389"/>
      <c r="N100" s="372" t="str">
        <f>$N$12</f>
        <v>12/31/2021 (Actuals)</v>
      </c>
      <c r="R100" s="372">
        <f>'1C - ADIT BOY'!E13</f>
        <v>-199881683.22338182</v>
      </c>
    </row>
    <row r="101" spans="2:19">
      <c r="B101" s="367">
        <f>B100+1</f>
        <v>65</v>
      </c>
      <c r="D101" s="313" t="s">
        <v>871</v>
      </c>
      <c r="I101" s="387"/>
      <c r="J101" s="390" t="s">
        <v>606</v>
      </c>
      <c r="L101" s="391">
        <v>0</v>
      </c>
      <c r="M101" s="392"/>
      <c r="N101" s="390"/>
      <c r="R101" s="391">
        <v>0</v>
      </c>
    </row>
    <row r="102" spans="2:19">
      <c r="B102" s="367">
        <f>B101+1</f>
        <v>66</v>
      </c>
      <c r="D102" s="313" t="s">
        <v>868</v>
      </c>
      <c r="I102" s="387"/>
      <c r="J102" s="380" t="str">
        <f>"(Col. "&amp;L79&amp;", Line "&amp;B100&amp;" + Line "&amp;B101&amp;")"</f>
        <v>(Col. (H), Line 64 + Line 65)</v>
      </c>
      <c r="L102" s="393">
        <f>L100+L101</f>
        <v>-199881683.22338182</v>
      </c>
      <c r="M102" s="387"/>
      <c r="N102" s="380" t="str">
        <f>"(Col. "&amp;R79&amp;", Line "&amp;B100&amp;" + Line "&amp;B101&amp;")"</f>
        <v>(Col. (M), Line 64 + Line 65)</v>
      </c>
      <c r="R102" s="393">
        <f>R100+R101</f>
        <v>-199881683.22338182</v>
      </c>
    </row>
    <row r="103" spans="2:19">
      <c r="I103" s="387"/>
      <c r="L103" s="393"/>
      <c r="M103" s="387"/>
      <c r="R103" s="393"/>
    </row>
    <row r="104" spans="2:19">
      <c r="B104" s="367">
        <f>B102+1</f>
        <v>67</v>
      </c>
      <c r="D104" s="313" t="s">
        <v>948</v>
      </c>
      <c r="I104" s="387"/>
      <c r="J104" s="372" t="str">
        <f>$J$14</f>
        <v>2022 Projected</v>
      </c>
      <c r="L104" s="372">
        <v>-216814015.2906085</v>
      </c>
      <c r="M104" s="389"/>
      <c r="N104" s="372" t="str">
        <f>$N$14</f>
        <v>12/31/2022 (Actuals)</v>
      </c>
      <c r="R104" s="372">
        <f>'1B - ADIT EOY'!E13</f>
        <v>-211362552.51406145</v>
      </c>
    </row>
    <row r="105" spans="2:19">
      <c r="B105" s="367">
        <f>B104+1</f>
        <v>68</v>
      </c>
      <c r="D105" s="313" t="s">
        <v>872</v>
      </c>
      <c r="I105" s="387"/>
      <c r="J105" s="390" t="s">
        <v>606</v>
      </c>
      <c r="L105" s="391">
        <v>0</v>
      </c>
      <c r="M105" s="387"/>
      <c r="N105" s="390"/>
      <c r="R105" s="391">
        <v>0</v>
      </c>
    </row>
    <row r="106" spans="2:19">
      <c r="B106" s="367">
        <f>B105+1</f>
        <v>69</v>
      </c>
      <c r="D106" s="313" t="s">
        <v>873</v>
      </c>
      <c r="I106" s="387"/>
      <c r="J106" s="380" t="str">
        <f>"(Col. "&amp;L79&amp;", Line "&amp;B104&amp;" + Line "&amp;B105&amp;")"</f>
        <v>(Col. (H), Line 67 + Line 68)</v>
      </c>
      <c r="L106" s="393">
        <f>L104+L105</f>
        <v>-216814015.2906085</v>
      </c>
      <c r="M106" s="387"/>
      <c r="N106" s="380" t="str">
        <f>"(Col. "&amp;R79&amp;", Line "&amp;B104&amp;" + Line "&amp;B105&amp;")"</f>
        <v>(Col. (M), Line 67 + Line 68)</v>
      </c>
      <c r="R106" s="393">
        <f>R104+R105</f>
        <v>-211362552.51406145</v>
      </c>
    </row>
    <row r="107" spans="2:19">
      <c r="I107" s="387"/>
      <c r="L107" s="393"/>
      <c r="M107" s="387"/>
      <c r="R107" s="393"/>
    </row>
    <row r="108" spans="2:19">
      <c r="B108" s="367">
        <f>B106+1</f>
        <v>70</v>
      </c>
      <c r="D108" s="313" t="s">
        <v>947</v>
      </c>
      <c r="I108" s="387"/>
      <c r="J108" s="380" t="str">
        <f>"([Col. "&amp;L79&amp;", Line "&amp;B102&amp;" + Line "&amp;B106&amp;"] /2)"</f>
        <v>([Col. (H), Line 66 + Line 69] /2)</v>
      </c>
      <c r="L108" s="377">
        <f>(L102+L106)/2</f>
        <v>-208347849.25699514</v>
      </c>
      <c r="M108" s="387"/>
      <c r="N108" s="380" t="str">
        <f>"([Col. "&amp;R79&amp;", Line "&amp;B102&amp;" + Line "&amp;B106&amp;"] /2)"</f>
        <v>([Col. (M), Line 66 + Line 69] /2)</v>
      </c>
      <c r="R108" s="377">
        <f>(R102+R106)/2</f>
        <v>-205622117.86872163</v>
      </c>
    </row>
    <row r="109" spans="2:19">
      <c r="B109" s="367">
        <f>B108+1</f>
        <v>71</v>
      </c>
      <c r="D109" s="386" t="s">
        <v>946</v>
      </c>
      <c r="E109" s="386"/>
      <c r="F109" s="386"/>
      <c r="G109" s="386"/>
      <c r="H109" s="387"/>
      <c r="I109" s="387"/>
      <c r="J109" s="380" t="str">
        <f>"(Col. "&amp;L79&amp;", Line "&amp;B97&amp;" )"</f>
        <v>(Col. (H), Line 62 )</v>
      </c>
      <c r="K109" s="388"/>
      <c r="L109" s="377">
        <f>L97</f>
        <v>-93657747.004581586</v>
      </c>
      <c r="M109" s="387"/>
      <c r="N109" s="380" t="str">
        <f>"(Col. "&amp;R79&amp;", Line "&amp;B97&amp;" )"</f>
        <v>(Col. (M), Line 62 )</v>
      </c>
      <c r="R109" s="377">
        <f>R97</f>
        <v>-94538272.763218373</v>
      </c>
    </row>
    <row r="110" spans="2:19" ht="13.5" thickBot="1">
      <c r="B110" s="367">
        <f>B109+1</f>
        <v>72</v>
      </c>
      <c r="D110" s="394" t="s">
        <v>1519</v>
      </c>
      <c r="E110" s="386"/>
      <c r="F110" s="386"/>
      <c r="G110" s="386"/>
      <c r="H110" s="387"/>
      <c r="I110" s="387"/>
      <c r="J110" s="380" t="str">
        <f>"(Col. "&amp;L79&amp;", Line "&amp;B108&amp;" + Line "&amp;B109&amp;")"</f>
        <v>(Col. (H), Line 70 + Line 71)</v>
      </c>
      <c r="K110" s="388"/>
      <c r="L110" s="395">
        <f>L108+L109</f>
        <v>-302005596.26157671</v>
      </c>
      <c r="M110" s="387"/>
      <c r="N110" s="380" t="str">
        <f>"(Col. "&amp;R79&amp;", Line "&amp;B108&amp;" + Line "&amp;B109&amp;")"</f>
        <v>(Col. (M), Line 70 + Line 71)</v>
      </c>
      <c r="R110" s="395">
        <f>R108+R109</f>
        <v>-300160390.63194001</v>
      </c>
    </row>
    <row r="111" spans="2:19" ht="13">
      <c r="D111" s="364"/>
    </row>
    <row r="112" spans="2:19" ht="13">
      <c r="D112" s="364" t="s">
        <v>874</v>
      </c>
      <c r="J112" s="1672"/>
      <c r="K112" s="1672"/>
      <c r="L112" s="1672"/>
      <c r="N112" s="1672"/>
      <c r="O112" s="1672"/>
      <c r="P112" s="1672"/>
      <c r="Q112" s="1672"/>
      <c r="R112" s="1672"/>
    </row>
    <row r="113" spans="2:20" ht="13">
      <c r="D113" s="1665" t="s">
        <v>862</v>
      </c>
      <c r="E113" s="1666"/>
      <c r="F113" s="1666"/>
      <c r="G113" s="1666"/>
      <c r="H113" s="1667"/>
      <c r="I113" s="368"/>
      <c r="J113" s="1668" t="s">
        <v>1191</v>
      </c>
      <c r="K113" s="1669"/>
      <c r="L113" s="1670"/>
      <c r="M113" s="368"/>
      <c r="N113" s="1668" t="s">
        <v>1192</v>
      </c>
      <c r="O113" s="1669"/>
      <c r="P113" s="1669"/>
      <c r="Q113" s="1669"/>
      <c r="R113" s="1670"/>
      <c r="S113" s="368"/>
    </row>
    <row r="114" spans="2:20" ht="13">
      <c r="D114" s="369" t="s">
        <v>165</v>
      </c>
      <c r="E114" s="369" t="s">
        <v>166</v>
      </c>
      <c r="F114" s="369" t="s">
        <v>1193</v>
      </c>
      <c r="G114" s="369" t="s">
        <v>1194</v>
      </c>
      <c r="H114" s="369" t="s">
        <v>1195</v>
      </c>
      <c r="I114" s="368"/>
      <c r="J114" s="369" t="s">
        <v>1196</v>
      </c>
      <c r="K114" s="369" t="s">
        <v>1197</v>
      </c>
      <c r="L114" s="369" t="s">
        <v>1198</v>
      </c>
      <c r="M114" s="368"/>
      <c r="N114" s="369" t="s">
        <v>1199</v>
      </c>
      <c r="O114" s="369" t="s">
        <v>1200</v>
      </c>
      <c r="P114" s="369" t="s">
        <v>1201</v>
      </c>
      <c r="Q114" s="369" t="s">
        <v>1202</v>
      </c>
      <c r="R114" s="369" t="s">
        <v>1203</v>
      </c>
      <c r="S114" s="368"/>
    </row>
    <row r="115" spans="2:20" ht="50">
      <c r="B115" s="370" t="s">
        <v>1204</v>
      </c>
      <c r="D115" s="371" t="s">
        <v>160</v>
      </c>
      <c r="E115" s="371" t="s">
        <v>863</v>
      </c>
      <c r="F115" s="371" t="s">
        <v>864</v>
      </c>
      <c r="G115" s="371" t="s">
        <v>865</v>
      </c>
      <c r="H115" s="371" t="s">
        <v>1205</v>
      </c>
      <c r="I115" s="584"/>
      <c r="J115" s="371" t="s">
        <v>866</v>
      </c>
      <c r="K115" s="371" t="s">
        <v>1206</v>
      </c>
      <c r="L115" s="371" t="s">
        <v>1207</v>
      </c>
      <c r="M115" s="584"/>
      <c r="N115" s="371" t="s">
        <v>950</v>
      </c>
      <c r="O115" s="371" t="s">
        <v>1208</v>
      </c>
      <c r="P115" s="371" t="s">
        <v>1209</v>
      </c>
      <c r="Q115" s="371" t="s">
        <v>1210</v>
      </c>
      <c r="R115" s="371" t="s">
        <v>1211</v>
      </c>
      <c r="S115" s="584"/>
    </row>
    <row r="116" spans="2:20">
      <c r="E116" s="584"/>
      <c r="F116" s="584"/>
      <c r="G116" s="584"/>
      <c r="H116" s="584"/>
      <c r="I116" s="584"/>
      <c r="J116" s="584"/>
      <c r="K116" s="584"/>
      <c r="L116" s="584"/>
      <c r="M116" s="584"/>
      <c r="N116" s="584"/>
      <c r="O116" s="584"/>
      <c r="P116" s="584"/>
      <c r="Q116" s="584"/>
      <c r="R116" s="584"/>
      <c r="S116" s="584"/>
    </row>
    <row r="117" spans="2:20">
      <c r="B117" s="367">
        <f>B110+1</f>
        <v>73</v>
      </c>
      <c r="D117" s="313" t="s">
        <v>949</v>
      </c>
      <c r="E117" s="584"/>
      <c r="F117" s="584"/>
      <c r="G117" s="584"/>
      <c r="H117" s="584"/>
      <c r="I117" s="584"/>
      <c r="J117" s="372" t="str">
        <f>$J$12</f>
        <v>12/31/2021 (Actuals)</v>
      </c>
      <c r="K117" s="584"/>
      <c r="L117" s="372">
        <v>0</v>
      </c>
      <c r="M117" s="584"/>
      <c r="N117" s="372" t="str">
        <f>$N$12</f>
        <v>12/31/2021 (Actuals)</v>
      </c>
      <c r="O117" s="584"/>
      <c r="P117" s="584"/>
      <c r="Q117" s="584"/>
      <c r="R117" s="372">
        <v>0</v>
      </c>
      <c r="S117" s="584"/>
    </row>
    <row r="118" spans="2:20">
      <c r="E118" s="584"/>
      <c r="F118" s="584"/>
      <c r="G118" s="584"/>
      <c r="H118" s="584"/>
      <c r="I118" s="584"/>
      <c r="J118" s="584"/>
      <c r="K118" s="584"/>
      <c r="L118" s="584"/>
      <c r="M118" s="584"/>
      <c r="N118" s="584"/>
      <c r="O118" s="584"/>
      <c r="P118" s="584"/>
      <c r="Q118" s="584"/>
      <c r="R118" s="584"/>
      <c r="S118" s="584"/>
    </row>
    <row r="119" spans="2:20">
      <c r="B119" s="367">
        <f>B117+1</f>
        <v>74</v>
      </c>
      <c r="D119" s="313" t="s">
        <v>1644</v>
      </c>
      <c r="E119" s="1450"/>
      <c r="F119" s="1450"/>
      <c r="G119" s="1450"/>
      <c r="H119" s="1450"/>
      <c r="I119" s="1450"/>
      <c r="J119" s="372" t="str">
        <f>$J$14</f>
        <v>2022 Projected</v>
      </c>
      <c r="K119" s="1450"/>
      <c r="L119" s="1450"/>
      <c r="M119" s="1450"/>
      <c r="N119" s="372" t="str">
        <f>$N$14</f>
        <v>12/31/2022 (Actuals)</v>
      </c>
      <c r="O119" s="1450"/>
      <c r="P119" s="1450"/>
      <c r="Q119" s="1450"/>
      <c r="R119" s="1450"/>
      <c r="S119" s="1450"/>
    </row>
    <row r="120" spans="2:20">
      <c r="E120" s="1450"/>
      <c r="F120" s="1450"/>
      <c r="G120" s="1450"/>
      <c r="H120" s="1450"/>
      <c r="I120" s="1450"/>
      <c r="J120" s="1450"/>
      <c r="K120" s="1450"/>
      <c r="L120" s="1450"/>
      <c r="M120" s="1450"/>
      <c r="N120" s="1450"/>
      <c r="O120" s="1450"/>
      <c r="P120" s="1450"/>
      <c r="Q120" s="1450"/>
      <c r="R120" s="1450"/>
      <c r="S120" s="1450"/>
    </row>
    <row r="121" spans="2:20">
      <c r="B121" s="367">
        <f>B119+1</f>
        <v>75</v>
      </c>
      <c r="D121" s="373" t="s">
        <v>492</v>
      </c>
      <c r="E121" s="1485">
        <v>31</v>
      </c>
      <c r="F121" s="1484">
        <v>0</v>
      </c>
      <c r="G121" s="1484">
        <v>214</v>
      </c>
      <c r="H121" s="375">
        <f t="shared" ref="H121:H132" si="28">IF(F121=0,0.5,F121/G121)</f>
        <v>0.5</v>
      </c>
      <c r="I121" s="376"/>
      <c r="J121" s="372">
        <v>0</v>
      </c>
      <c r="K121" s="377">
        <f t="shared" ref="K121:K132" si="29">+J121*H121</f>
        <v>0</v>
      </c>
      <c r="L121" s="377">
        <f>+K121</f>
        <v>0</v>
      </c>
      <c r="M121" s="376"/>
      <c r="N121" s="372">
        <v>0</v>
      </c>
      <c r="O121" s="377">
        <f t="shared" ref="O121:O132" si="30">IF($D$187="True-Up Adjustment",N121-J121,0)</f>
        <v>0</v>
      </c>
      <c r="P121" s="377">
        <f t="shared" ref="P121:P132" si="31">IF($D$187="True-Up Adjustment",IF(AND(J121&gt;=0,N121&gt;=0),IF(O121&gt;=0,K121+O121,N121/J121*K121),IF(AND(J121&lt;0,N121&lt;0),IF(O121&lt;0,K121+O121,N121/J121*K121),0)),0)</f>
        <v>0</v>
      </c>
      <c r="Q121" s="377">
        <f t="shared" ref="Q121:Q132" si="32">IF(AND(J121&gt;=0,N121&lt;0),N121,IF(AND(J121&lt;0,N121&gt;=0),N121,0))</f>
        <v>0</v>
      </c>
      <c r="R121" s="377">
        <f>P121+Q121+R117</f>
        <v>0</v>
      </c>
      <c r="S121" s="376"/>
      <c r="T121" s="725"/>
    </row>
    <row r="122" spans="2:20">
      <c r="B122" s="367">
        <f t="shared" ref="B122:B133" si="33">+B121+1</f>
        <v>76</v>
      </c>
      <c r="D122" s="373" t="s">
        <v>493</v>
      </c>
      <c r="E122" s="1485">
        <v>28</v>
      </c>
      <c r="F122" s="1484">
        <v>0</v>
      </c>
      <c r="G122" s="1484">
        <v>214</v>
      </c>
      <c r="H122" s="375">
        <f t="shared" si="28"/>
        <v>0.5</v>
      </c>
      <c r="I122" s="376"/>
      <c r="J122" s="372">
        <v>0</v>
      </c>
      <c r="K122" s="377">
        <f t="shared" si="29"/>
        <v>0</v>
      </c>
      <c r="L122" s="377">
        <f t="shared" ref="L122:L132" si="34">+K122+L121</f>
        <v>0</v>
      </c>
      <c r="M122" s="376"/>
      <c r="N122" s="372">
        <v>0</v>
      </c>
      <c r="O122" s="377">
        <f t="shared" si="30"/>
        <v>0</v>
      </c>
      <c r="P122" s="377">
        <f t="shared" si="31"/>
        <v>0</v>
      </c>
      <c r="Q122" s="377">
        <f t="shared" si="32"/>
        <v>0</v>
      </c>
      <c r="R122" s="377">
        <f t="shared" ref="R122:R132" si="35">R121+P122+Q122</f>
        <v>0</v>
      </c>
      <c r="S122" s="376"/>
    </row>
    <row r="123" spans="2:20">
      <c r="B123" s="367">
        <f t="shared" si="33"/>
        <v>77</v>
      </c>
      <c r="D123" s="373" t="s">
        <v>512</v>
      </c>
      <c r="E123" s="1485">
        <v>31</v>
      </c>
      <c r="F123" s="1484">
        <v>0</v>
      </c>
      <c r="G123" s="1484">
        <v>214</v>
      </c>
      <c r="H123" s="375">
        <f t="shared" si="28"/>
        <v>0.5</v>
      </c>
      <c r="I123" s="376"/>
      <c r="J123" s="372">
        <v>0</v>
      </c>
      <c r="K123" s="377">
        <f t="shared" si="29"/>
        <v>0</v>
      </c>
      <c r="L123" s="377">
        <f t="shared" si="34"/>
        <v>0</v>
      </c>
      <c r="M123" s="376"/>
      <c r="N123" s="372">
        <v>0</v>
      </c>
      <c r="O123" s="377">
        <f t="shared" si="30"/>
        <v>0</v>
      </c>
      <c r="P123" s="377">
        <f t="shared" si="31"/>
        <v>0</v>
      </c>
      <c r="Q123" s="377">
        <f t="shared" si="32"/>
        <v>0</v>
      </c>
      <c r="R123" s="377">
        <f t="shared" si="35"/>
        <v>0</v>
      </c>
      <c r="S123" s="376"/>
    </row>
    <row r="124" spans="2:20">
      <c r="B124" s="367">
        <f t="shared" si="33"/>
        <v>78</v>
      </c>
      <c r="D124" s="373" t="s">
        <v>162</v>
      </c>
      <c r="E124" s="1485">
        <v>30</v>
      </c>
      <c r="F124" s="1484">
        <v>0</v>
      </c>
      <c r="G124" s="1484">
        <v>214</v>
      </c>
      <c r="H124" s="375">
        <f t="shared" si="28"/>
        <v>0.5</v>
      </c>
      <c r="I124" s="376"/>
      <c r="J124" s="372">
        <v>0</v>
      </c>
      <c r="K124" s="377">
        <f t="shared" si="29"/>
        <v>0</v>
      </c>
      <c r="L124" s="377">
        <f t="shared" si="34"/>
        <v>0</v>
      </c>
      <c r="M124" s="376"/>
      <c r="N124" s="372">
        <v>0</v>
      </c>
      <c r="O124" s="377">
        <f t="shared" si="30"/>
        <v>0</v>
      </c>
      <c r="P124" s="377">
        <f t="shared" si="31"/>
        <v>0</v>
      </c>
      <c r="Q124" s="377">
        <f t="shared" si="32"/>
        <v>0</v>
      </c>
      <c r="R124" s="377">
        <f t="shared" si="35"/>
        <v>0</v>
      </c>
      <c r="S124" s="376"/>
    </row>
    <row r="125" spans="2:20">
      <c r="B125" s="367">
        <f t="shared" si="33"/>
        <v>79</v>
      </c>
      <c r="D125" s="373" t="s">
        <v>163</v>
      </c>
      <c r="E125" s="1485">
        <v>31</v>
      </c>
      <c r="F125" s="1484">
        <v>0</v>
      </c>
      <c r="G125" s="1484">
        <v>214</v>
      </c>
      <c r="H125" s="375">
        <f t="shared" si="28"/>
        <v>0.5</v>
      </c>
      <c r="I125" s="376"/>
      <c r="J125" s="372">
        <v>0</v>
      </c>
      <c r="K125" s="377">
        <f t="shared" si="29"/>
        <v>0</v>
      </c>
      <c r="L125" s="377">
        <f t="shared" si="34"/>
        <v>0</v>
      </c>
      <c r="M125" s="376"/>
      <c r="N125" s="372">
        <v>0</v>
      </c>
      <c r="O125" s="377">
        <f t="shared" si="30"/>
        <v>0</v>
      </c>
      <c r="P125" s="377">
        <f t="shared" si="31"/>
        <v>0</v>
      </c>
      <c r="Q125" s="377">
        <f t="shared" si="32"/>
        <v>0</v>
      </c>
      <c r="R125" s="377">
        <f t="shared" si="35"/>
        <v>0</v>
      </c>
      <c r="S125" s="376"/>
    </row>
    <row r="126" spans="2:20">
      <c r="B126" s="367">
        <f t="shared" si="33"/>
        <v>80</v>
      </c>
      <c r="D126" s="373" t="s">
        <v>164</v>
      </c>
      <c r="E126" s="1485">
        <v>30</v>
      </c>
      <c r="F126" s="1484">
        <f t="shared" ref="F126:F131" si="36">F127+E127</f>
        <v>185</v>
      </c>
      <c r="G126" s="1484">
        <v>214</v>
      </c>
      <c r="H126" s="375">
        <f t="shared" si="28"/>
        <v>0.86448598130841126</v>
      </c>
      <c r="I126" s="376"/>
      <c r="J126" s="372">
        <v>0</v>
      </c>
      <c r="K126" s="377">
        <f t="shared" si="29"/>
        <v>0</v>
      </c>
      <c r="L126" s="377">
        <f t="shared" si="34"/>
        <v>0</v>
      </c>
      <c r="M126" s="376"/>
      <c r="N126" s="372">
        <v>0</v>
      </c>
      <c r="O126" s="377">
        <f t="shared" si="30"/>
        <v>0</v>
      </c>
      <c r="P126" s="377">
        <f t="shared" si="31"/>
        <v>0</v>
      </c>
      <c r="Q126" s="377">
        <f t="shared" si="32"/>
        <v>0</v>
      </c>
      <c r="R126" s="377">
        <f t="shared" si="35"/>
        <v>0</v>
      </c>
      <c r="S126" s="376"/>
    </row>
    <row r="127" spans="2:20">
      <c r="B127" s="367">
        <f t="shared" si="33"/>
        <v>81</v>
      </c>
      <c r="D127" s="373" t="s">
        <v>495</v>
      </c>
      <c r="E127" s="1485">
        <v>31</v>
      </c>
      <c r="F127" s="1484">
        <f t="shared" si="36"/>
        <v>154</v>
      </c>
      <c r="G127" s="1484">
        <v>214</v>
      </c>
      <c r="H127" s="375">
        <f t="shared" si="28"/>
        <v>0.71962616822429903</v>
      </c>
      <c r="I127" s="376"/>
      <c r="J127" s="372">
        <v>0</v>
      </c>
      <c r="K127" s="377">
        <f t="shared" si="29"/>
        <v>0</v>
      </c>
      <c r="L127" s="377">
        <f t="shared" si="34"/>
        <v>0</v>
      </c>
      <c r="M127" s="376"/>
      <c r="N127" s="372">
        <v>0</v>
      </c>
      <c r="O127" s="377">
        <f t="shared" si="30"/>
        <v>0</v>
      </c>
      <c r="P127" s="377">
        <f t="shared" si="31"/>
        <v>0</v>
      </c>
      <c r="Q127" s="377">
        <f t="shared" si="32"/>
        <v>0</v>
      </c>
      <c r="R127" s="377">
        <f t="shared" si="35"/>
        <v>0</v>
      </c>
      <c r="S127" s="376"/>
    </row>
    <row r="128" spans="2:20">
      <c r="B128" s="367">
        <f t="shared" si="33"/>
        <v>82</v>
      </c>
      <c r="D128" s="373" t="s">
        <v>513</v>
      </c>
      <c r="E128" s="1485">
        <v>31</v>
      </c>
      <c r="F128" s="1484">
        <f t="shared" si="36"/>
        <v>123</v>
      </c>
      <c r="G128" s="1484">
        <v>214</v>
      </c>
      <c r="H128" s="375">
        <f t="shared" si="28"/>
        <v>0.57476635514018692</v>
      </c>
      <c r="I128" s="376"/>
      <c r="J128" s="372">
        <v>0</v>
      </c>
      <c r="K128" s="377">
        <f t="shared" si="29"/>
        <v>0</v>
      </c>
      <c r="L128" s="377">
        <f t="shared" si="34"/>
        <v>0</v>
      </c>
      <c r="M128" s="376"/>
      <c r="N128" s="372">
        <v>0</v>
      </c>
      <c r="O128" s="377">
        <f t="shared" si="30"/>
        <v>0</v>
      </c>
      <c r="P128" s="377">
        <f t="shared" si="31"/>
        <v>0</v>
      </c>
      <c r="Q128" s="377">
        <f t="shared" si="32"/>
        <v>0</v>
      </c>
      <c r="R128" s="377">
        <f t="shared" si="35"/>
        <v>0</v>
      </c>
      <c r="S128" s="376"/>
    </row>
    <row r="129" spans="2:19">
      <c r="B129" s="367">
        <f t="shared" si="33"/>
        <v>83</v>
      </c>
      <c r="D129" s="373" t="s">
        <v>497</v>
      </c>
      <c r="E129" s="1485">
        <v>30</v>
      </c>
      <c r="F129" s="1484">
        <f t="shared" si="36"/>
        <v>93</v>
      </c>
      <c r="G129" s="1484">
        <v>214</v>
      </c>
      <c r="H129" s="375">
        <f t="shared" si="28"/>
        <v>0.43457943925233644</v>
      </c>
      <c r="I129" s="376"/>
      <c r="J129" s="372">
        <v>0</v>
      </c>
      <c r="K129" s="377">
        <f t="shared" si="29"/>
        <v>0</v>
      </c>
      <c r="L129" s="377">
        <f t="shared" si="34"/>
        <v>0</v>
      </c>
      <c r="M129" s="376"/>
      <c r="N129" s="372">
        <v>0</v>
      </c>
      <c r="O129" s="377">
        <f t="shared" si="30"/>
        <v>0</v>
      </c>
      <c r="P129" s="377">
        <f t="shared" si="31"/>
        <v>0</v>
      </c>
      <c r="Q129" s="377">
        <f t="shared" si="32"/>
        <v>0</v>
      </c>
      <c r="R129" s="377">
        <f t="shared" si="35"/>
        <v>0</v>
      </c>
      <c r="S129" s="376"/>
    </row>
    <row r="130" spans="2:19">
      <c r="B130" s="367">
        <f t="shared" si="33"/>
        <v>84</v>
      </c>
      <c r="D130" s="373" t="s">
        <v>498</v>
      </c>
      <c r="E130" s="1485">
        <v>31</v>
      </c>
      <c r="F130" s="1484">
        <f t="shared" si="36"/>
        <v>62</v>
      </c>
      <c r="G130" s="1484">
        <v>214</v>
      </c>
      <c r="H130" s="375">
        <f t="shared" si="28"/>
        <v>0.28971962616822428</v>
      </c>
      <c r="I130" s="376"/>
      <c r="J130" s="372">
        <v>0</v>
      </c>
      <c r="K130" s="377">
        <f t="shared" si="29"/>
        <v>0</v>
      </c>
      <c r="L130" s="377">
        <f t="shared" si="34"/>
        <v>0</v>
      </c>
      <c r="M130" s="376"/>
      <c r="N130" s="372">
        <v>0</v>
      </c>
      <c r="O130" s="377">
        <f t="shared" si="30"/>
        <v>0</v>
      </c>
      <c r="P130" s="377">
        <f t="shared" si="31"/>
        <v>0</v>
      </c>
      <c r="Q130" s="377">
        <f t="shared" si="32"/>
        <v>0</v>
      </c>
      <c r="R130" s="377">
        <f t="shared" si="35"/>
        <v>0</v>
      </c>
      <c r="S130" s="376"/>
    </row>
    <row r="131" spans="2:19">
      <c r="B131" s="367">
        <f t="shared" si="33"/>
        <v>85</v>
      </c>
      <c r="D131" s="373" t="s">
        <v>499</v>
      </c>
      <c r="E131" s="1485">
        <v>30</v>
      </c>
      <c r="F131" s="1484">
        <f t="shared" si="36"/>
        <v>32</v>
      </c>
      <c r="G131" s="1484">
        <v>214</v>
      </c>
      <c r="H131" s="375">
        <f t="shared" si="28"/>
        <v>0.14953271028037382</v>
      </c>
      <c r="I131" s="376"/>
      <c r="J131" s="372">
        <v>0</v>
      </c>
      <c r="K131" s="377">
        <f t="shared" si="29"/>
        <v>0</v>
      </c>
      <c r="L131" s="377">
        <f t="shared" si="34"/>
        <v>0</v>
      </c>
      <c r="M131" s="376"/>
      <c r="N131" s="372">
        <v>0</v>
      </c>
      <c r="O131" s="377">
        <f t="shared" si="30"/>
        <v>0</v>
      </c>
      <c r="P131" s="377">
        <f t="shared" si="31"/>
        <v>0</v>
      </c>
      <c r="Q131" s="377">
        <f t="shared" si="32"/>
        <v>0</v>
      </c>
      <c r="R131" s="377">
        <f t="shared" si="35"/>
        <v>0</v>
      </c>
      <c r="S131" s="376"/>
    </row>
    <row r="132" spans="2:19">
      <c r="B132" s="367">
        <f t="shared" si="33"/>
        <v>86</v>
      </c>
      <c r="D132" s="378" t="s">
        <v>709</v>
      </c>
      <c r="E132" s="1485">
        <v>31</v>
      </c>
      <c r="F132" s="1484">
        <v>1</v>
      </c>
      <c r="G132" s="1484">
        <v>214</v>
      </c>
      <c r="H132" s="375">
        <f t="shared" si="28"/>
        <v>4.6728971962616819E-3</v>
      </c>
      <c r="I132" s="376"/>
      <c r="J132" s="372">
        <v>0</v>
      </c>
      <c r="K132" s="377">
        <f t="shared" si="29"/>
        <v>0</v>
      </c>
      <c r="L132" s="377">
        <f t="shared" si="34"/>
        <v>0</v>
      </c>
      <c r="M132" s="376"/>
      <c r="N132" s="372">
        <v>0</v>
      </c>
      <c r="O132" s="377">
        <f t="shared" si="30"/>
        <v>0</v>
      </c>
      <c r="P132" s="377">
        <f t="shared" si="31"/>
        <v>0</v>
      </c>
      <c r="Q132" s="377">
        <f t="shared" si="32"/>
        <v>0</v>
      </c>
      <c r="R132" s="377">
        <f t="shared" si="35"/>
        <v>0</v>
      </c>
      <c r="S132" s="376"/>
    </row>
    <row r="133" spans="2:19">
      <c r="B133" s="367">
        <f t="shared" si="33"/>
        <v>87</v>
      </c>
      <c r="D133" s="380" t="str">
        <f>"Total (Sum of Lines "&amp;B121&amp;" - "&amp;B132&amp;")"</f>
        <v>Total (Sum of Lines 75 - 86)</v>
      </c>
      <c r="E133" s="381">
        <f>SUM(E121:E132)</f>
        <v>365</v>
      </c>
      <c r="F133" s="382"/>
      <c r="G133" s="382"/>
      <c r="H133" s="383"/>
      <c r="I133" s="384"/>
      <c r="J133" s="381">
        <f>SUM(J121:J132)</f>
        <v>0</v>
      </c>
      <c r="K133" s="381">
        <f>SUM(K121:K132)</f>
        <v>0</v>
      </c>
      <c r="L133" s="385"/>
      <c r="M133" s="384"/>
      <c r="N133" s="381">
        <f>SUM(N121:N132)</f>
        <v>0</v>
      </c>
      <c r="O133" s="381">
        <f>SUM(O121:O132)</f>
        <v>0</v>
      </c>
      <c r="P133" s="381">
        <f>SUM(P121:P132)</f>
        <v>0</v>
      </c>
      <c r="Q133" s="381">
        <f>SUM(Q121:Q132)</f>
        <v>0</v>
      </c>
      <c r="R133" s="385"/>
      <c r="S133" s="384"/>
    </row>
    <row r="134" spans="2:19">
      <c r="D134" s="386"/>
      <c r="E134" s="386"/>
      <c r="F134" s="386"/>
      <c r="G134" s="386"/>
      <c r="H134" s="387"/>
      <c r="I134" s="387"/>
      <c r="K134" s="388"/>
      <c r="L134" s="387"/>
      <c r="M134" s="387"/>
      <c r="N134" s="398"/>
      <c r="O134" s="388"/>
      <c r="P134" s="388"/>
      <c r="Q134" s="388"/>
      <c r="R134" s="387"/>
      <c r="S134" s="387"/>
    </row>
    <row r="135" spans="2:19">
      <c r="B135" s="367">
        <f>B133+1</f>
        <v>88</v>
      </c>
      <c r="D135" s="313" t="s">
        <v>867</v>
      </c>
      <c r="I135" s="387"/>
      <c r="J135" s="372" t="str">
        <f>$J$12</f>
        <v>12/31/2021 (Actuals)</v>
      </c>
      <c r="L135" s="372">
        <f>'1C - ADIT BOY'!E14</f>
        <v>-1717051.0089914787</v>
      </c>
      <c r="M135" s="389"/>
      <c r="N135" s="372" t="str">
        <f>$N$12</f>
        <v>12/31/2021 (Actuals)</v>
      </c>
      <c r="R135" s="372">
        <f>'1C - ADIT BOY'!E14</f>
        <v>-1717051.0089914787</v>
      </c>
    </row>
    <row r="136" spans="2:19">
      <c r="B136" s="367">
        <f>B135+1</f>
        <v>89</v>
      </c>
      <c r="D136" s="313" t="s">
        <v>1539</v>
      </c>
      <c r="I136" s="387"/>
      <c r="J136" s="390" t="s">
        <v>606</v>
      </c>
      <c r="L136" s="391">
        <v>0</v>
      </c>
      <c r="M136" s="392"/>
      <c r="N136" s="390"/>
      <c r="R136" s="391">
        <v>0</v>
      </c>
    </row>
    <row r="137" spans="2:19">
      <c r="B137" s="367">
        <f>B136+1</f>
        <v>90</v>
      </c>
      <c r="D137" s="313" t="s">
        <v>868</v>
      </c>
      <c r="I137" s="387"/>
      <c r="J137" s="380" t="str">
        <f>"(Col. "&amp;L114&amp;", Line "&amp;B135&amp;" + Line "&amp;B136&amp;")"</f>
        <v>(Col. (H), Line 88 + Line 89)</v>
      </c>
      <c r="L137" s="393">
        <f>L135+L136</f>
        <v>-1717051.0089914787</v>
      </c>
      <c r="M137" s="387"/>
      <c r="N137" s="380" t="str">
        <f>"(Col. "&amp;R114&amp;", Line "&amp;B135&amp;" + Line "&amp;B136&amp;")"</f>
        <v>(Col. (M), Line 88 + Line 89)</v>
      </c>
      <c r="R137" s="393">
        <f>R135+R136</f>
        <v>-1717051.0089914787</v>
      </c>
    </row>
    <row r="138" spans="2:19">
      <c r="I138" s="387"/>
      <c r="L138" s="393"/>
      <c r="M138" s="387"/>
      <c r="R138" s="393"/>
    </row>
    <row r="139" spans="2:19">
      <c r="B139" s="367">
        <f>B137+1</f>
        <v>91</v>
      </c>
      <c r="D139" s="313" t="s">
        <v>948</v>
      </c>
      <c r="I139" s="387"/>
      <c r="J139" s="372" t="str">
        <f>$J$14</f>
        <v>2022 Projected</v>
      </c>
      <c r="L139" s="372">
        <v>-986929.06822661508</v>
      </c>
      <c r="M139" s="389"/>
      <c r="N139" s="372" t="str">
        <f>$N$14</f>
        <v>12/31/2022 (Actuals)</v>
      </c>
      <c r="R139" s="372">
        <f>'1B - ADIT EOY'!E14</f>
        <v>-1068692.2265426104</v>
      </c>
    </row>
    <row r="140" spans="2:19">
      <c r="B140" s="367">
        <f>B139+1</f>
        <v>92</v>
      </c>
      <c r="D140" s="313" t="s">
        <v>1538</v>
      </c>
      <c r="I140" s="387"/>
      <c r="J140" s="390" t="s">
        <v>606</v>
      </c>
      <c r="L140" s="391">
        <v>0</v>
      </c>
      <c r="M140" s="387"/>
      <c r="N140" s="390"/>
      <c r="R140" s="391">
        <v>0</v>
      </c>
    </row>
    <row r="141" spans="2:19">
      <c r="B141" s="367">
        <f>B140+1</f>
        <v>93</v>
      </c>
      <c r="D141" s="313" t="s">
        <v>873</v>
      </c>
      <c r="I141" s="387"/>
      <c r="J141" s="380" t="str">
        <f>"(Col. "&amp;L114&amp;", Line "&amp;B139&amp;" + Line "&amp;B140&amp;")"</f>
        <v>(Col. (H), Line 91 + Line 92)</v>
      </c>
      <c r="L141" s="393">
        <f>L139+L140</f>
        <v>-986929.06822661508</v>
      </c>
      <c r="M141" s="387"/>
      <c r="N141" s="380" t="str">
        <f>"(Col. "&amp;R114&amp;", Line "&amp;B139&amp;" + Line "&amp;B140&amp;")"</f>
        <v>(Col. (M), Line 91 + Line 92)</v>
      </c>
      <c r="R141" s="393">
        <f>R139+R140</f>
        <v>-1068692.2265426104</v>
      </c>
    </row>
    <row r="142" spans="2:19">
      <c r="I142" s="387"/>
      <c r="L142" s="393"/>
      <c r="M142" s="387"/>
      <c r="R142" s="393"/>
    </row>
    <row r="143" spans="2:19">
      <c r="B143" s="367">
        <f>B141+1</f>
        <v>94</v>
      </c>
      <c r="D143" s="313" t="s">
        <v>947</v>
      </c>
      <c r="I143" s="387"/>
      <c r="J143" s="380" t="str">
        <f>"([Col. "&amp;L114&amp;", Line "&amp;B137&amp;" + Line "&amp;B141&amp;"] /2)"</f>
        <v>([Col. (H), Line 90 + Line 93] /2)</v>
      </c>
      <c r="L143" s="377">
        <f>(L137+L141)/2</f>
        <v>-1351990.038609047</v>
      </c>
      <c r="M143" s="387"/>
      <c r="N143" s="380" t="str">
        <f>"([Col. "&amp;R114&amp;", Line "&amp;B137&amp;" + Line "&amp;B141&amp;"] /2)"</f>
        <v>([Col. (M), Line 90 + Line 93] /2)</v>
      </c>
      <c r="R143" s="377">
        <f>(R137+R141)/2</f>
        <v>-1392871.6177670446</v>
      </c>
    </row>
    <row r="144" spans="2:19">
      <c r="B144" s="367">
        <f>B143+1</f>
        <v>95</v>
      </c>
      <c r="D144" s="386" t="s">
        <v>946</v>
      </c>
      <c r="E144" s="386"/>
      <c r="F144" s="386"/>
      <c r="G144" s="386"/>
      <c r="H144" s="387"/>
      <c r="I144" s="387"/>
      <c r="J144" s="380" t="str">
        <f>"(Col. "&amp;L114&amp;", Line "&amp;B132&amp;" )"</f>
        <v>(Col. (H), Line 86 )</v>
      </c>
      <c r="K144" s="388"/>
      <c r="L144" s="377">
        <f>L132</f>
        <v>0</v>
      </c>
      <c r="M144" s="387"/>
      <c r="N144" s="380" t="str">
        <f>"(Col. "&amp;R114&amp;", Line "&amp;B132&amp;" )"</f>
        <v>(Col. (M), Line 86 )</v>
      </c>
      <c r="R144" s="377">
        <f>R132</f>
        <v>0</v>
      </c>
    </row>
    <row r="145" spans="2:20" ht="13.5" thickBot="1">
      <c r="B145" s="367">
        <f>B144+1</f>
        <v>96</v>
      </c>
      <c r="D145" s="394" t="s">
        <v>1520</v>
      </c>
      <c r="E145" s="386"/>
      <c r="F145" s="386"/>
      <c r="G145" s="386"/>
      <c r="H145" s="387"/>
      <c r="I145" s="387"/>
      <c r="J145" s="380" t="str">
        <f>"(Col. "&amp;L114&amp;", Line "&amp;B143&amp;" + Line "&amp;B144&amp;")"</f>
        <v>(Col. (H), Line 94 + Line 95)</v>
      </c>
      <c r="K145" s="388"/>
      <c r="L145" s="395">
        <f>L143+L144</f>
        <v>-1351990.038609047</v>
      </c>
      <c r="M145" s="387"/>
      <c r="N145" s="380" t="str">
        <f>"(Col. "&amp;R114&amp;", Line "&amp;B143&amp;" + Line "&amp;B144&amp;")"</f>
        <v>(Col. (M), Line 94 + Line 95)</v>
      </c>
      <c r="R145" s="395">
        <f>R143+R144</f>
        <v>-1392871.6177670446</v>
      </c>
    </row>
    <row r="146" spans="2:20">
      <c r="D146" s="386"/>
      <c r="E146" s="386"/>
      <c r="F146" s="386"/>
      <c r="G146" s="386"/>
      <c r="H146" s="387"/>
      <c r="I146" s="387"/>
      <c r="K146" s="388"/>
      <c r="L146" s="387"/>
      <c r="M146" s="387"/>
      <c r="O146" s="388"/>
      <c r="P146" s="388"/>
      <c r="Q146" s="388"/>
      <c r="R146" s="387"/>
      <c r="S146" s="387"/>
    </row>
    <row r="147" spans="2:20" ht="13">
      <c r="D147" s="364" t="s">
        <v>1213</v>
      </c>
      <c r="J147" s="1672"/>
      <c r="K147" s="1672"/>
      <c r="L147" s="1672"/>
      <c r="N147" s="1672"/>
      <c r="O147" s="1672"/>
      <c r="P147" s="1672"/>
      <c r="Q147" s="1672"/>
      <c r="R147" s="1672"/>
    </row>
    <row r="148" spans="2:20" ht="13">
      <c r="D148" s="1665" t="s">
        <v>862</v>
      </c>
      <c r="E148" s="1666"/>
      <c r="F148" s="1666"/>
      <c r="G148" s="1666"/>
      <c r="H148" s="1667"/>
      <c r="I148" s="368"/>
      <c r="J148" s="1668" t="s">
        <v>1214</v>
      </c>
      <c r="K148" s="1669"/>
      <c r="L148" s="1670"/>
      <c r="M148" s="368"/>
      <c r="N148" s="1668" t="s">
        <v>1215</v>
      </c>
      <c r="O148" s="1669"/>
      <c r="P148" s="1669"/>
      <c r="Q148" s="1669"/>
      <c r="R148" s="1670"/>
      <c r="S148" s="368"/>
    </row>
    <row r="149" spans="2:20" ht="13">
      <c r="D149" s="369" t="s">
        <v>165</v>
      </c>
      <c r="E149" s="369" t="s">
        <v>166</v>
      </c>
      <c r="F149" s="369" t="s">
        <v>1193</v>
      </c>
      <c r="G149" s="369" t="s">
        <v>1194</v>
      </c>
      <c r="H149" s="369" t="s">
        <v>1195</v>
      </c>
      <c r="I149" s="368"/>
      <c r="J149" s="369" t="s">
        <v>1196</v>
      </c>
      <c r="K149" s="369" t="s">
        <v>1197</v>
      </c>
      <c r="L149" s="369" t="s">
        <v>1198</v>
      </c>
      <c r="M149" s="368"/>
      <c r="N149" s="369" t="s">
        <v>1199</v>
      </c>
      <c r="O149" s="369" t="s">
        <v>1200</v>
      </c>
      <c r="P149" s="369" t="s">
        <v>1201</v>
      </c>
      <c r="Q149" s="369" t="s">
        <v>1202</v>
      </c>
      <c r="R149" s="369" t="s">
        <v>1203</v>
      </c>
      <c r="S149" s="368"/>
    </row>
    <row r="150" spans="2:20" ht="50">
      <c r="B150" s="370" t="s">
        <v>1204</v>
      </c>
      <c r="D150" s="371" t="s">
        <v>160</v>
      </c>
      <c r="E150" s="371" t="s">
        <v>863</v>
      </c>
      <c r="F150" s="371" t="s">
        <v>864</v>
      </c>
      <c r="G150" s="371" t="s">
        <v>865</v>
      </c>
      <c r="H150" s="371" t="s">
        <v>1205</v>
      </c>
      <c r="I150" s="584"/>
      <c r="J150" s="371" t="s">
        <v>866</v>
      </c>
      <c r="K150" s="371" t="s">
        <v>1206</v>
      </c>
      <c r="L150" s="371" t="s">
        <v>1207</v>
      </c>
      <c r="M150" s="584"/>
      <c r="N150" s="371" t="s">
        <v>950</v>
      </c>
      <c r="O150" s="371" t="s">
        <v>1208</v>
      </c>
      <c r="P150" s="371" t="s">
        <v>1209</v>
      </c>
      <c r="Q150" s="371" t="s">
        <v>1210</v>
      </c>
      <c r="R150" s="371" t="s">
        <v>1211</v>
      </c>
      <c r="S150" s="584"/>
    </row>
    <row r="151" spans="2:20">
      <c r="E151" s="584"/>
      <c r="F151" s="584"/>
      <c r="G151" s="584"/>
      <c r="H151" s="584"/>
      <c r="I151" s="584"/>
      <c r="J151" s="584"/>
      <c r="K151" s="584"/>
      <c r="L151" s="584"/>
      <c r="M151" s="584"/>
      <c r="N151" s="584"/>
      <c r="O151" s="584"/>
      <c r="P151" s="584"/>
      <c r="Q151" s="584"/>
      <c r="R151" s="584"/>
      <c r="S151" s="584"/>
    </row>
    <row r="152" spans="2:20">
      <c r="B152" s="367">
        <f>B145+1</f>
        <v>97</v>
      </c>
      <c r="D152" s="313" t="s">
        <v>1216</v>
      </c>
      <c r="E152" s="584"/>
      <c r="F152" s="584"/>
      <c r="G152" s="584"/>
      <c r="H152" s="584"/>
      <c r="I152" s="584"/>
      <c r="J152" s="372" t="str">
        <f>$J$12</f>
        <v>12/31/2021 (Actuals)</v>
      </c>
      <c r="K152" s="584"/>
      <c r="L152" s="372">
        <v>0</v>
      </c>
      <c r="M152" s="584"/>
      <c r="N152" s="372" t="str">
        <f>$N$12</f>
        <v>12/31/2021 (Actuals)</v>
      </c>
      <c r="O152" s="584"/>
      <c r="P152" s="584"/>
      <c r="Q152" s="584"/>
      <c r="R152" s="372">
        <v>0</v>
      </c>
      <c r="S152" s="584"/>
    </row>
    <row r="153" spans="2:20">
      <c r="E153" s="584"/>
      <c r="F153" s="584"/>
      <c r="G153" s="584"/>
      <c r="H153" s="584"/>
      <c r="I153" s="584"/>
      <c r="J153" s="584"/>
      <c r="K153" s="584"/>
      <c r="L153" s="584"/>
      <c r="M153" s="584"/>
      <c r="N153" s="584"/>
      <c r="O153" s="584"/>
      <c r="P153" s="584"/>
      <c r="Q153" s="584"/>
      <c r="R153" s="584"/>
      <c r="S153" s="584"/>
    </row>
    <row r="154" spans="2:20">
      <c r="B154" s="367">
        <f>B152+1</f>
        <v>98</v>
      </c>
      <c r="D154" s="313" t="s">
        <v>1644</v>
      </c>
      <c r="E154" s="1450"/>
      <c r="F154" s="1450"/>
      <c r="G154" s="1450"/>
      <c r="H154" s="1450"/>
      <c r="I154" s="1450"/>
      <c r="J154" s="372" t="str">
        <f>$J$14</f>
        <v>2022 Projected</v>
      </c>
      <c r="K154" s="1450"/>
      <c r="L154" s="1450"/>
      <c r="M154" s="1450"/>
      <c r="N154" s="372" t="str">
        <f>$N$14</f>
        <v>12/31/2022 (Actuals)</v>
      </c>
      <c r="O154" s="1450"/>
      <c r="P154" s="1450"/>
      <c r="Q154" s="1450"/>
      <c r="R154" s="1450"/>
      <c r="S154" s="1450"/>
    </row>
    <row r="155" spans="2:20">
      <c r="E155" s="1450"/>
      <c r="F155" s="1450"/>
      <c r="G155" s="1450"/>
      <c r="H155" s="1450"/>
      <c r="I155" s="1450"/>
      <c r="J155" s="1450"/>
      <c r="K155" s="1450"/>
      <c r="L155" s="1450"/>
      <c r="M155" s="1450"/>
      <c r="N155" s="1450"/>
      <c r="O155" s="1450"/>
      <c r="P155" s="1450"/>
      <c r="Q155" s="1450"/>
      <c r="R155" s="1450"/>
      <c r="S155" s="1450"/>
    </row>
    <row r="156" spans="2:20">
      <c r="B156" s="367">
        <f>B154+1</f>
        <v>99</v>
      </c>
      <c r="D156" s="373" t="s">
        <v>492</v>
      </c>
      <c r="E156" s="1485">
        <v>31</v>
      </c>
      <c r="F156" s="1484">
        <v>0</v>
      </c>
      <c r="G156" s="1484">
        <v>214</v>
      </c>
      <c r="H156" s="375">
        <f t="shared" ref="H156:H167" si="37">IF(F156=0,0.5,F156/G156)</f>
        <v>0.5</v>
      </c>
      <c r="I156" s="376"/>
      <c r="J156" s="372">
        <v>0</v>
      </c>
      <c r="K156" s="377">
        <f t="shared" ref="K156:K167" si="38">+J156*H156</f>
        <v>0</v>
      </c>
      <c r="L156" s="377">
        <f>+K156</f>
        <v>0</v>
      </c>
      <c r="M156" s="376"/>
      <c r="N156" s="372">
        <v>0</v>
      </c>
      <c r="O156" s="377">
        <f>IF($D$187="True-Up Adjustment",N156-J156,0)</f>
        <v>0</v>
      </c>
      <c r="P156" s="377">
        <f>IF($D$187="True-Up Adjustment",IF(AND(J156&gt;=0,N156&gt;=0),IF(O156&gt;=0,K156+O156,N156/J156*K156),IF(AND(J156&lt;0,N156&lt;0),IF(O156&lt;0,K156+O156,N156/J156*K156),0)),0)</f>
        <v>0</v>
      </c>
      <c r="Q156" s="377">
        <f t="shared" ref="Q156:Q167" si="39">IF(AND(J156&gt;=0,N156&lt;0),N156,IF(AND(J156&lt;0,N156&gt;=0),N156,0))</f>
        <v>0</v>
      </c>
      <c r="R156" s="377">
        <f>P156+Q156+R152</f>
        <v>0</v>
      </c>
      <c r="S156" s="376"/>
      <c r="T156" s="725"/>
    </row>
    <row r="157" spans="2:20">
      <c r="B157" s="367">
        <f t="shared" ref="B157:B168" si="40">+B156+1</f>
        <v>100</v>
      </c>
      <c r="D157" s="373" t="s">
        <v>493</v>
      </c>
      <c r="E157" s="1485">
        <v>28</v>
      </c>
      <c r="F157" s="1484">
        <v>0</v>
      </c>
      <c r="G157" s="1484">
        <v>214</v>
      </c>
      <c r="H157" s="375">
        <f t="shared" si="37"/>
        <v>0.5</v>
      </c>
      <c r="I157" s="376"/>
      <c r="J157" s="372">
        <v>0</v>
      </c>
      <c r="K157" s="377">
        <f t="shared" si="38"/>
        <v>0</v>
      </c>
      <c r="L157" s="377">
        <f t="shared" ref="L157:L167" si="41">+K157+L156</f>
        <v>0</v>
      </c>
      <c r="M157" s="376"/>
      <c r="N157" s="372">
        <v>0</v>
      </c>
      <c r="O157" s="377">
        <f t="shared" ref="O157:O167" si="42">IF($D$187="True-Up Adjustment",N157-J157,0)</f>
        <v>0</v>
      </c>
      <c r="P157" s="377">
        <f t="shared" ref="P157:P167" si="43">IF($D$187="True-Up Adjustment",IF(AND(J157&gt;=0,N157&gt;=0),IF(O157&gt;=0,K157+O157,N157/J157*K157),IF(AND(J157&lt;0,N157&lt;0),IF(O157&lt;0,K157+O157,N157/J157*K157),0)),0)</f>
        <v>0</v>
      </c>
      <c r="Q157" s="377">
        <f t="shared" si="39"/>
        <v>0</v>
      </c>
      <c r="R157" s="377">
        <f t="shared" ref="R157:R167" si="44">R156+P157+Q157</f>
        <v>0</v>
      </c>
      <c r="S157" s="376"/>
    </row>
    <row r="158" spans="2:20">
      <c r="B158" s="367">
        <f t="shared" si="40"/>
        <v>101</v>
      </c>
      <c r="D158" s="373" t="s">
        <v>512</v>
      </c>
      <c r="E158" s="1485">
        <v>31</v>
      </c>
      <c r="F158" s="1484">
        <v>0</v>
      </c>
      <c r="G158" s="1484">
        <v>214</v>
      </c>
      <c r="H158" s="375">
        <f t="shared" si="37"/>
        <v>0.5</v>
      </c>
      <c r="I158" s="376"/>
      <c r="J158" s="372">
        <v>0</v>
      </c>
      <c r="K158" s="377">
        <f t="shared" si="38"/>
        <v>0</v>
      </c>
      <c r="L158" s="377">
        <f t="shared" si="41"/>
        <v>0</v>
      </c>
      <c r="M158" s="376"/>
      <c r="N158" s="372">
        <v>0</v>
      </c>
      <c r="O158" s="377">
        <f t="shared" si="42"/>
        <v>0</v>
      </c>
      <c r="P158" s="377">
        <f t="shared" si="43"/>
        <v>0</v>
      </c>
      <c r="Q158" s="377">
        <f t="shared" si="39"/>
        <v>0</v>
      </c>
      <c r="R158" s="377">
        <f t="shared" si="44"/>
        <v>0</v>
      </c>
      <c r="S158" s="376"/>
    </row>
    <row r="159" spans="2:20">
      <c r="B159" s="367">
        <f t="shared" si="40"/>
        <v>102</v>
      </c>
      <c r="D159" s="373" t="s">
        <v>162</v>
      </c>
      <c r="E159" s="1485">
        <v>30</v>
      </c>
      <c r="F159" s="1484">
        <v>0</v>
      </c>
      <c r="G159" s="1484">
        <v>214</v>
      </c>
      <c r="H159" s="375">
        <f t="shared" si="37"/>
        <v>0.5</v>
      </c>
      <c r="I159" s="376"/>
      <c r="J159" s="372">
        <v>0</v>
      </c>
      <c r="K159" s="377">
        <f t="shared" si="38"/>
        <v>0</v>
      </c>
      <c r="L159" s="377">
        <f t="shared" si="41"/>
        <v>0</v>
      </c>
      <c r="M159" s="376"/>
      <c r="N159" s="372">
        <v>0</v>
      </c>
      <c r="O159" s="377">
        <f t="shared" si="42"/>
        <v>0</v>
      </c>
      <c r="P159" s="377">
        <f t="shared" si="43"/>
        <v>0</v>
      </c>
      <c r="Q159" s="377">
        <f t="shared" si="39"/>
        <v>0</v>
      </c>
      <c r="R159" s="377">
        <f t="shared" si="44"/>
        <v>0</v>
      </c>
      <c r="S159" s="376"/>
    </row>
    <row r="160" spans="2:20">
      <c r="B160" s="367">
        <f t="shared" si="40"/>
        <v>103</v>
      </c>
      <c r="D160" s="373" t="s">
        <v>163</v>
      </c>
      <c r="E160" s="1485">
        <v>31</v>
      </c>
      <c r="F160" s="1484">
        <v>0</v>
      </c>
      <c r="G160" s="1484">
        <v>214</v>
      </c>
      <c r="H160" s="375">
        <f t="shared" si="37"/>
        <v>0.5</v>
      </c>
      <c r="I160" s="376"/>
      <c r="J160" s="372">
        <v>0</v>
      </c>
      <c r="K160" s="377">
        <f t="shared" si="38"/>
        <v>0</v>
      </c>
      <c r="L160" s="377">
        <f t="shared" si="41"/>
        <v>0</v>
      </c>
      <c r="M160" s="376"/>
      <c r="N160" s="372">
        <v>0</v>
      </c>
      <c r="O160" s="377">
        <f t="shared" si="42"/>
        <v>0</v>
      </c>
      <c r="P160" s="377">
        <f t="shared" si="43"/>
        <v>0</v>
      </c>
      <c r="Q160" s="377">
        <f t="shared" si="39"/>
        <v>0</v>
      </c>
      <c r="R160" s="377">
        <f t="shared" si="44"/>
        <v>0</v>
      </c>
      <c r="S160" s="376"/>
    </row>
    <row r="161" spans="2:19">
      <c r="B161" s="367">
        <f t="shared" si="40"/>
        <v>104</v>
      </c>
      <c r="D161" s="373" t="s">
        <v>164</v>
      </c>
      <c r="E161" s="1485">
        <v>30</v>
      </c>
      <c r="F161" s="1484">
        <f t="shared" ref="F161:F166" si="45">F162+E162</f>
        <v>185</v>
      </c>
      <c r="G161" s="1484">
        <v>214</v>
      </c>
      <c r="H161" s="375">
        <f t="shared" si="37"/>
        <v>0.86448598130841126</v>
      </c>
      <c r="I161" s="376"/>
      <c r="J161" s="372">
        <v>0</v>
      </c>
      <c r="K161" s="377">
        <f t="shared" si="38"/>
        <v>0</v>
      </c>
      <c r="L161" s="377">
        <f t="shared" si="41"/>
        <v>0</v>
      </c>
      <c r="M161" s="376"/>
      <c r="N161" s="372">
        <v>0</v>
      </c>
      <c r="O161" s="377">
        <f t="shared" si="42"/>
        <v>0</v>
      </c>
      <c r="P161" s="377">
        <f t="shared" si="43"/>
        <v>0</v>
      </c>
      <c r="Q161" s="377">
        <f t="shared" si="39"/>
        <v>0</v>
      </c>
      <c r="R161" s="377">
        <f t="shared" si="44"/>
        <v>0</v>
      </c>
      <c r="S161" s="376"/>
    </row>
    <row r="162" spans="2:19">
      <c r="B162" s="367">
        <f t="shared" si="40"/>
        <v>105</v>
      </c>
      <c r="D162" s="373" t="s">
        <v>495</v>
      </c>
      <c r="E162" s="1485">
        <v>31</v>
      </c>
      <c r="F162" s="1484">
        <f t="shared" si="45"/>
        <v>154</v>
      </c>
      <c r="G162" s="1484">
        <v>214</v>
      </c>
      <c r="H162" s="375">
        <f t="shared" si="37"/>
        <v>0.71962616822429903</v>
      </c>
      <c r="I162" s="376"/>
      <c r="J162" s="372">
        <v>0</v>
      </c>
      <c r="K162" s="377">
        <f t="shared" si="38"/>
        <v>0</v>
      </c>
      <c r="L162" s="377">
        <f t="shared" si="41"/>
        <v>0</v>
      </c>
      <c r="M162" s="376"/>
      <c r="N162" s="372">
        <v>0</v>
      </c>
      <c r="O162" s="377">
        <f t="shared" si="42"/>
        <v>0</v>
      </c>
      <c r="P162" s="377">
        <f t="shared" si="43"/>
        <v>0</v>
      </c>
      <c r="Q162" s="377">
        <f t="shared" si="39"/>
        <v>0</v>
      </c>
      <c r="R162" s="377">
        <f t="shared" si="44"/>
        <v>0</v>
      </c>
      <c r="S162" s="376"/>
    </row>
    <row r="163" spans="2:19">
      <c r="B163" s="367">
        <f t="shared" si="40"/>
        <v>106</v>
      </c>
      <c r="D163" s="373" t="s">
        <v>513</v>
      </c>
      <c r="E163" s="1485">
        <v>31</v>
      </c>
      <c r="F163" s="1484">
        <f t="shared" si="45"/>
        <v>123</v>
      </c>
      <c r="G163" s="1484">
        <v>214</v>
      </c>
      <c r="H163" s="375">
        <f t="shared" si="37"/>
        <v>0.57476635514018692</v>
      </c>
      <c r="I163" s="376"/>
      <c r="J163" s="372">
        <v>0</v>
      </c>
      <c r="K163" s="377">
        <f t="shared" si="38"/>
        <v>0</v>
      </c>
      <c r="L163" s="377">
        <f t="shared" si="41"/>
        <v>0</v>
      </c>
      <c r="M163" s="376"/>
      <c r="N163" s="372">
        <v>0</v>
      </c>
      <c r="O163" s="377">
        <f t="shared" si="42"/>
        <v>0</v>
      </c>
      <c r="P163" s="377">
        <f t="shared" si="43"/>
        <v>0</v>
      </c>
      <c r="Q163" s="377">
        <f t="shared" si="39"/>
        <v>0</v>
      </c>
      <c r="R163" s="377">
        <f t="shared" si="44"/>
        <v>0</v>
      </c>
      <c r="S163" s="376"/>
    </row>
    <row r="164" spans="2:19">
      <c r="B164" s="367">
        <f t="shared" si="40"/>
        <v>107</v>
      </c>
      <c r="D164" s="373" t="s">
        <v>497</v>
      </c>
      <c r="E164" s="1485">
        <v>30</v>
      </c>
      <c r="F164" s="1484">
        <f t="shared" si="45"/>
        <v>93</v>
      </c>
      <c r="G164" s="1484">
        <v>214</v>
      </c>
      <c r="H164" s="375">
        <f t="shared" si="37"/>
        <v>0.43457943925233644</v>
      </c>
      <c r="I164" s="376"/>
      <c r="J164" s="372">
        <v>0</v>
      </c>
      <c r="K164" s="377">
        <f t="shared" si="38"/>
        <v>0</v>
      </c>
      <c r="L164" s="377">
        <f t="shared" si="41"/>
        <v>0</v>
      </c>
      <c r="M164" s="376"/>
      <c r="N164" s="372">
        <v>0</v>
      </c>
      <c r="O164" s="377">
        <f t="shared" si="42"/>
        <v>0</v>
      </c>
      <c r="P164" s="377">
        <f t="shared" si="43"/>
        <v>0</v>
      </c>
      <c r="Q164" s="377">
        <f t="shared" si="39"/>
        <v>0</v>
      </c>
      <c r="R164" s="377">
        <f t="shared" si="44"/>
        <v>0</v>
      </c>
      <c r="S164" s="376"/>
    </row>
    <row r="165" spans="2:19">
      <c r="B165" s="367">
        <f t="shared" si="40"/>
        <v>108</v>
      </c>
      <c r="D165" s="373" t="s">
        <v>498</v>
      </c>
      <c r="E165" s="1485">
        <v>31</v>
      </c>
      <c r="F165" s="1484">
        <f t="shared" si="45"/>
        <v>62</v>
      </c>
      <c r="G165" s="1484">
        <v>214</v>
      </c>
      <c r="H165" s="375">
        <f t="shared" si="37"/>
        <v>0.28971962616822428</v>
      </c>
      <c r="I165" s="376"/>
      <c r="J165" s="372">
        <v>0</v>
      </c>
      <c r="K165" s="377">
        <f t="shared" si="38"/>
        <v>0</v>
      </c>
      <c r="L165" s="377">
        <f t="shared" si="41"/>
        <v>0</v>
      </c>
      <c r="M165" s="376"/>
      <c r="N165" s="372">
        <v>0</v>
      </c>
      <c r="O165" s="377">
        <f t="shared" si="42"/>
        <v>0</v>
      </c>
      <c r="P165" s="377">
        <f t="shared" si="43"/>
        <v>0</v>
      </c>
      <c r="Q165" s="377">
        <f t="shared" si="39"/>
        <v>0</v>
      </c>
      <c r="R165" s="377">
        <f t="shared" si="44"/>
        <v>0</v>
      </c>
      <c r="S165" s="376"/>
    </row>
    <row r="166" spans="2:19">
      <c r="B166" s="367">
        <f t="shared" si="40"/>
        <v>109</v>
      </c>
      <c r="D166" s="373" t="s">
        <v>499</v>
      </c>
      <c r="E166" s="1485">
        <v>30</v>
      </c>
      <c r="F166" s="1484">
        <f t="shared" si="45"/>
        <v>32</v>
      </c>
      <c r="G166" s="1484">
        <v>214</v>
      </c>
      <c r="H166" s="375">
        <f t="shared" si="37"/>
        <v>0.14953271028037382</v>
      </c>
      <c r="I166" s="376"/>
      <c r="J166" s="372">
        <v>0</v>
      </c>
      <c r="K166" s="377">
        <f t="shared" si="38"/>
        <v>0</v>
      </c>
      <c r="L166" s="377">
        <f t="shared" si="41"/>
        <v>0</v>
      </c>
      <c r="M166" s="376"/>
      <c r="N166" s="372">
        <v>0</v>
      </c>
      <c r="O166" s="377">
        <f t="shared" si="42"/>
        <v>0</v>
      </c>
      <c r="P166" s="377">
        <f t="shared" si="43"/>
        <v>0</v>
      </c>
      <c r="Q166" s="377">
        <f t="shared" si="39"/>
        <v>0</v>
      </c>
      <c r="R166" s="377">
        <f t="shared" si="44"/>
        <v>0</v>
      </c>
      <c r="S166" s="376"/>
    </row>
    <row r="167" spans="2:19">
      <c r="B167" s="367">
        <f t="shared" si="40"/>
        <v>110</v>
      </c>
      <c r="D167" s="378" t="s">
        <v>709</v>
      </c>
      <c r="E167" s="1485">
        <v>31</v>
      </c>
      <c r="F167" s="1484">
        <v>1</v>
      </c>
      <c r="G167" s="1484">
        <v>214</v>
      </c>
      <c r="H167" s="375">
        <f t="shared" si="37"/>
        <v>4.6728971962616819E-3</v>
      </c>
      <c r="I167" s="376"/>
      <c r="J167" s="372">
        <v>0</v>
      </c>
      <c r="K167" s="377">
        <f t="shared" si="38"/>
        <v>0</v>
      </c>
      <c r="L167" s="377">
        <f t="shared" si="41"/>
        <v>0</v>
      </c>
      <c r="M167" s="376"/>
      <c r="N167" s="372">
        <v>0</v>
      </c>
      <c r="O167" s="377">
        <f t="shared" si="42"/>
        <v>0</v>
      </c>
      <c r="P167" s="377">
        <f t="shared" si="43"/>
        <v>0</v>
      </c>
      <c r="Q167" s="377">
        <f t="shared" si="39"/>
        <v>0</v>
      </c>
      <c r="R167" s="377">
        <f t="shared" si="44"/>
        <v>0</v>
      </c>
      <c r="S167" s="376"/>
    </row>
    <row r="168" spans="2:19">
      <c r="B168" s="367">
        <f t="shared" si="40"/>
        <v>111</v>
      </c>
      <c r="D168" s="380" t="str">
        <f>"Total (Sum of Lines "&amp;B156&amp;" - "&amp;B167&amp;")"</f>
        <v>Total (Sum of Lines 99 - 110)</v>
      </c>
      <c r="E168" s="381">
        <f>SUM(E156:E167)</f>
        <v>365</v>
      </c>
      <c r="F168" s="382"/>
      <c r="G168" s="382"/>
      <c r="H168" s="383"/>
      <c r="I168" s="384"/>
      <c r="J168" s="381">
        <f>SUM(J156:J167)</f>
        <v>0</v>
      </c>
      <c r="K168" s="381">
        <f>SUM(K156:K167)</f>
        <v>0</v>
      </c>
      <c r="L168" s="385"/>
      <c r="M168" s="384"/>
      <c r="N168" s="381">
        <f>SUM(N156:N167)</f>
        <v>0</v>
      </c>
      <c r="O168" s="381">
        <f>SUM(O156:O167)</f>
        <v>0</v>
      </c>
      <c r="P168" s="381">
        <f>SUM(P156:P167)</f>
        <v>0</v>
      </c>
      <c r="Q168" s="381">
        <f>SUM(Q156:Q167)</f>
        <v>0</v>
      </c>
      <c r="R168" s="385"/>
      <c r="S168" s="384"/>
    </row>
    <row r="169" spans="2:19">
      <c r="D169" s="386"/>
      <c r="E169" s="386"/>
      <c r="F169" s="386"/>
      <c r="G169" s="386"/>
      <c r="H169" s="387"/>
      <c r="I169" s="387"/>
      <c r="K169" s="388"/>
      <c r="L169" s="387"/>
      <c r="M169" s="387"/>
      <c r="N169" s="398"/>
      <c r="O169" s="388"/>
      <c r="P169" s="388"/>
      <c r="Q169" s="388"/>
      <c r="R169" s="387"/>
      <c r="S169" s="387"/>
    </row>
    <row r="170" spans="2:19">
      <c r="B170" s="367">
        <f>B168+1</f>
        <v>112</v>
      </c>
      <c r="D170" s="313" t="s">
        <v>1217</v>
      </c>
      <c r="I170" s="387"/>
      <c r="J170" s="372" t="str">
        <f>$J$12</f>
        <v>12/31/2021 (Actuals)</v>
      </c>
      <c r="L170" s="372">
        <v>0</v>
      </c>
      <c r="M170" s="389"/>
      <c r="N170" s="372" t="str">
        <f>$N$12</f>
        <v>12/31/2021 (Actuals)</v>
      </c>
      <c r="R170" s="372">
        <v>0</v>
      </c>
    </row>
    <row r="171" spans="2:19">
      <c r="B171" s="367">
        <f>B170+1</f>
        <v>113</v>
      </c>
      <c r="D171" s="313" t="s">
        <v>1218</v>
      </c>
      <c r="I171" s="387"/>
      <c r="J171" s="390" t="s">
        <v>606</v>
      </c>
      <c r="L171" s="391">
        <v>0</v>
      </c>
      <c r="M171" s="392"/>
      <c r="N171" s="390"/>
      <c r="R171" s="391">
        <v>0</v>
      </c>
    </row>
    <row r="172" spans="2:19">
      <c r="B172" s="367">
        <f>B171+1</f>
        <v>114</v>
      </c>
      <c r="D172" s="313" t="s">
        <v>1219</v>
      </c>
      <c r="I172" s="387"/>
      <c r="J172" s="380" t="str">
        <f>"(Col. "&amp;L149&amp;", Line "&amp;B170&amp;" + Line "&amp;B171&amp;")"</f>
        <v>(Col. (H), Line 112 + Line 113)</v>
      </c>
      <c r="L172" s="393">
        <f>L170+L171</f>
        <v>0</v>
      </c>
      <c r="M172" s="387"/>
      <c r="N172" s="380" t="str">
        <f>"(Col. "&amp;R149&amp;", Line "&amp;B170&amp;" + Line "&amp;B171&amp;")"</f>
        <v>(Col. (M), Line 112 + Line 113)</v>
      </c>
      <c r="R172" s="393">
        <f>R170+R171</f>
        <v>0</v>
      </c>
    </row>
    <row r="173" spans="2:19">
      <c r="I173" s="387"/>
      <c r="L173" s="393"/>
      <c r="M173" s="387"/>
      <c r="R173" s="393"/>
    </row>
    <row r="174" spans="2:19">
      <c r="B174" s="367">
        <f>B172+1</f>
        <v>115</v>
      </c>
      <c r="D174" s="313" t="s">
        <v>1220</v>
      </c>
      <c r="I174" s="387"/>
      <c r="J174" s="372" t="str">
        <f>$J$14</f>
        <v>2022 Projected</v>
      </c>
      <c r="L174" s="372">
        <v>0</v>
      </c>
      <c r="M174" s="389"/>
      <c r="N174" s="372" t="str">
        <f>$N$14</f>
        <v>12/31/2022 (Actuals)</v>
      </c>
      <c r="R174" s="372">
        <v>0</v>
      </c>
    </row>
    <row r="175" spans="2:19">
      <c r="B175" s="367">
        <f>B174+1</f>
        <v>116</v>
      </c>
      <c r="D175" s="313" t="s">
        <v>1221</v>
      </c>
      <c r="I175" s="387"/>
      <c r="J175" s="390" t="s">
        <v>606</v>
      </c>
      <c r="L175" s="391">
        <v>0</v>
      </c>
      <c r="M175" s="387"/>
      <c r="N175" s="390"/>
      <c r="R175" s="391">
        <v>0</v>
      </c>
    </row>
    <row r="176" spans="2:19">
      <c r="B176" s="367">
        <f>B175+1</f>
        <v>117</v>
      </c>
      <c r="D176" s="313" t="s">
        <v>1222</v>
      </c>
      <c r="I176" s="387"/>
      <c r="J176" s="380" t="str">
        <f>"(Col. "&amp;L149&amp;", Line "&amp;B174&amp;" + Line "&amp;B175&amp;")"</f>
        <v>(Col. (H), Line 115 + Line 116)</v>
      </c>
      <c r="L176" s="393">
        <f>L174+L175</f>
        <v>0</v>
      </c>
      <c r="M176" s="387"/>
      <c r="N176" s="380" t="str">
        <f>"(Col. "&amp;R149&amp;", Line "&amp;B174&amp;" + Line "&amp;B175&amp;")"</f>
        <v>(Col. (M), Line 115 + Line 116)</v>
      </c>
      <c r="R176" s="393">
        <f>R174+R175</f>
        <v>0</v>
      </c>
    </row>
    <row r="177" spans="1:19">
      <c r="I177" s="387"/>
      <c r="L177" s="393"/>
      <c r="M177" s="387"/>
      <c r="R177" s="393"/>
    </row>
    <row r="178" spans="1:19">
      <c r="B178" s="367">
        <f>B176+1</f>
        <v>118</v>
      </c>
      <c r="D178" s="313" t="s">
        <v>947</v>
      </c>
      <c r="I178" s="387"/>
      <c r="J178" s="380" t="str">
        <f>"([Col. "&amp;L149&amp;", Line "&amp;B172&amp;" + Line "&amp;B176&amp;"] /2)"</f>
        <v>([Col. (H), Line 114 + Line 117] /2)</v>
      </c>
      <c r="L178" s="377">
        <f>(L172+L176)/2</f>
        <v>0</v>
      </c>
      <c r="M178" s="387"/>
      <c r="N178" s="380" t="str">
        <f>"([Col. "&amp;R149&amp;", Line "&amp;B172&amp;" + Line "&amp;B176&amp;"] /2)"</f>
        <v>([Col. (M), Line 114 + Line 117] /2)</v>
      </c>
      <c r="R178" s="377">
        <f>(R172+R176)/2</f>
        <v>0</v>
      </c>
    </row>
    <row r="179" spans="1:19">
      <c r="B179" s="367">
        <f>B178+1</f>
        <v>119</v>
      </c>
      <c r="D179" s="386" t="s">
        <v>1223</v>
      </c>
      <c r="E179" s="386"/>
      <c r="F179" s="386"/>
      <c r="G179" s="386"/>
      <c r="H179" s="387"/>
      <c r="I179" s="387"/>
      <c r="J179" s="380" t="str">
        <f>"(Col. "&amp;L149&amp;", Line "&amp;B167&amp;" )"</f>
        <v>(Col. (H), Line 110 )</v>
      </c>
      <c r="K179" s="388"/>
      <c r="L179" s="377">
        <f>L167</f>
        <v>0</v>
      </c>
      <c r="M179" s="387"/>
      <c r="N179" s="380" t="str">
        <f>"(Col. "&amp;R149&amp;", Line "&amp;B167&amp;" )"</f>
        <v>(Col. (M), Line 110 )</v>
      </c>
      <c r="R179" s="377">
        <f>R167</f>
        <v>0</v>
      </c>
    </row>
    <row r="180" spans="1:19" ht="13.5" thickBot="1">
      <c r="B180" s="367">
        <f>B179+1</f>
        <v>120</v>
      </c>
      <c r="D180" s="394" t="s">
        <v>1521</v>
      </c>
      <c r="E180" s="386"/>
      <c r="F180" s="386"/>
      <c r="G180" s="386"/>
      <c r="H180" s="387"/>
      <c r="I180" s="387"/>
      <c r="J180" s="380" t="str">
        <f>"(Col. "&amp;L149&amp;", Line "&amp;B178&amp;" + Line "&amp;B179&amp;")"</f>
        <v>(Col. (H), Line 118 + Line 119)</v>
      </c>
      <c r="K180" s="388"/>
      <c r="L180" s="395">
        <f>L178+L179</f>
        <v>0</v>
      </c>
      <c r="M180" s="387"/>
      <c r="N180" s="380" t="str">
        <f>"(Col. "&amp;R149&amp;", Line "&amp;B178&amp;" + Line "&amp;B179&amp;")"</f>
        <v>(Col. (M), Line 118 + Line 119)</v>
      </c>
      <c r="R180" s="395">
        <f>R178+R179</f>
        <v>0</v>
      </c>
    </row>
    <row r="181" spans="1:19">
      <c r="D181" s="386"/>
      <c r="E181" s="386"/>
      <c r="F181" s="386"/>
      <c r="G181" s="386"/>
      <c r="H181" s="387"/>
      <c r="I181" s="387"/>
      <c r="K181" s="388"/>
      <c r="L181" s="387"/>
      <c r="M181" s="387"/>
      <c r="O181" s="388"/>
      <c r="P181" s="388"/>
      <c r="Q181" s="388"/>
      <c r="R181" s="387"/>
      <c r="S181" s="387"/>
    </row>
    <row r="182" spans="1:19" ht="13">
      <c r="A182" s="399"/>
      <c r="B182" s="400" t="s">
        <v>1173</v>
      </c>
      <c r="C182" s="399"/>
      <c r="D182" s="399"/>
      <c r="E182" s="399"/>
      <c r="F182" s="399"/>
      <c r="G182" s="399"/>
      <c r="H182" s="399"/>
      <c r="I182" s="399"/>
      <c r="J182" s="399"/>
      <c r="K182" s="399"/>
      <c r="L182" s="399"/>
      <c r="M182" s="399"/>
      <c r="N182" s="399"/>
      <c r="O182" s="399"/>
      <c r="P182" s="399"/>
      <c r="Q182" s="399"/>
      <c r="R182" s="399"/>
      <c r="S182" s="399"/>
    </row>
    <row r="184" spans="1:19" ht="12.75" customHeight="1">
      <c r="B184" s="1673" t="s">
        <v>1224</v>
      </c>
      <c r="C184" s="1673"/>
      <c r="D184" s="1673"/>
      <c r="E184" s="1673"/>
      <c r="F184" s="1673"/>
      <c r="G184" s="1673"/>
      <c r="H184" s="1673"/>
      <c r="I184" s="1673"/>
      <c r="J184" s="1673"/>
      <c r="K184" s="1673"/>
      <c r="L184" s="1673"/>
      <c r="M184" s="387"/>
      <c r="O184" s="388"/>
      <c r="P184" s="388"/>
      <c r="Q184" s="388"/>
      <c r="R184" s="387"/>
      <c r="S184" s="387"/>
    </row>
    <row r="185" spans="1:19">
      <c r="B185" s="1673"/>
      <c r="C185" s="1673"/>
      <c r="D185" s="1673"/>
      <c r="E185" s="1673"/>
      <c r="F185" s="1673"/>
      <c r="G185" s="1673"/>
      <c r="H185" s="1673"/>
      <c r="I185" s="1673"/>
      <c r="J185" s="1673"/>
      <c r="K185" s="1673"/>
      <c r="L185" s="1673"/>
      <c r="M185" s="387"/>
      <c r="O185" s="388"/>
      <c r="P185" s="388"/>
      <c r="Q185" s="388"/>
      <c r="R185" s="387"/>
      <c r="S185" s="387"/>
    </row>
    <row r="186" spans="1:19">
      <c r="D186" s="386"/>
      <c r="E186" s="386"/>
      <c r="F186" s="386"/>
      <c r="G186" s="386"/>
      <c r="H186" s="387"/>
      <c r="I186" s="387"/>
      <c r="K186" s="388"/>
      <c r="L186" s="387"/>
      <c r="M186" s="387"/>
      <c r="O186" s="388"/>
      <c r="P186" s="388"/>
      <c r="Q186" s="388"/>
      <c r="R186" s="387"/>
      <c r="S186" s="387"/>
    </row>
    <row r="187" spans="1:19" ht="13">
      <c r="B187" s="365" t="s">
        <v>1225</v>
      </c>
      <c r="D187" s="401" t="s">
        <v>1714</v>
      </c>
      <c r="E187" s="402" t="str">
        <f>IF(D187="Projected Activity","Check",IF(D187="True-Up Adjustment","Check","Error"))</f>
        <v>Check</v>
      </c>
      <c r="F187" s="387"/>
      <c r="G187" s="387"/>
      <c r="H187" s="387"/>
      <c r="I187" s="387"/>
      <c r="K187" s="388"/>
      <c r="L187" s="387"/>
      <c r="M187" s="387"/>
      <c r="O187" s="388"/>
      <c r="P187" s="388"/>
      <c r="Q187" s="388"/>
      <c r="R187" s="387"/>
      <c r="S187" s="387"/>
    </row>
    <row r="188" spans="1:19">
      <c r="D188" s="386"/>
      <c r="E188" s="386"/>
      <c r="F188" s="386"/>
      <c r="G188" s="386"/>
      <c r="H188" s="387"/>
      <c r="I188" s="387"/>
      <c r="K188" s="388"/>
      <c r="L188" s="387"/>
      <c r="M188" s="387"/>
      <c r="O188" s="388"/>
      <c r="P188" s="388"/>
      <c r="Q188" s="388"/>
      <c r="R188" s="387"/>
      <c r="S188" s="387"/>
    </row>
    <row r="189" spans="1:19">
      <c r="B189" s="1674" t="s">
        <v>1226</v>
      </c>
      <c r="C189" s="1674"/>
      <c r="D189" s="1674"/>
      <c r="E189" s="1674"/>
      <c r="F189" s="1674"/>
      <c r="G189" s="1674"/>
      <c r="H189" s="1674"/>
      <c r="I189" s="1674"/>
      <c r="J189" s="1674"/>
      <c r="K189" s="1674"/>
      <c r="L189" s="1674"/>
      <c r="M189" s="387"/>
      <c r="O189" s="388"/>
      <c r="P189" s="388"/>
      <c r="Q189" s="388"/>
      <c r="R189" s="387"/>
      <c r="S189" s="387"/>
    </row>
    <row r="190" spans="1:19">
      <c r="B190" s="1674"/>
      <c r="C190" s="1674"/>
      <c r="D190" s="1674"/>
      <c r="E190" s="1674"/>
      <c r="F190" s="1674"/>
      <c r="G190" s="1674"/>
      <c r="H190" s="1674"/>
      <c r="I190" s="1674"/>
      <c r="J190" s="1674"/>
      <c r="K190" s="1674"/>
      <c r="L190" s="1674"/>
      <c r="M190" s="387"/>
      <c r="O190" s="388"/>
      <c r="P190" s="388"/>
      <c r="Q190" s="388"/>
      <c r="R190" s="387"/>
      <c r="S190" s="387"/>
    </row>
    <row r="191" spans="1:19">
      <c r="D191" s="386"/>
      <c r="E191" s="386"/>
      <c r="F191" s="386"/>
      <c r="G191" s="386"/>
      <c r="H191" s="387"/>
      <c r="I191" s="387"/>
      <c r="K191" s="388"/>
      <c r="L191" s="387"/>
      <c r="M191" s="387"/>
      <c r="O191" s="388"/>
      <c r="P191" s="388"/>
      <c r="Q191" s="388"/>
      <c r="R191" s="387"/>
      <c r="S191" s="387"/>
    </row>
    <row r="192" spans="1:19" ht="13">
      <c r="A192" s="399"/>
      <c r="B192" s="400" t="s">
        <v>875</v>
      </c>
      <c r="C192" s="399"/>
      <c r="D192" s="399"/>
      <c r="E192" s="399"/>
      <c r="F192" s="399"/>
      <c r="G192" s="399"/>
      <c r="H192" s="399"/>
      <c r="I192" s="399"/>
      <c r="J192" s="399"/>
      <c r="K192" s="399"/>
      <c r="L192" s="399"/>
      <c r="M192" s="399"/>
      <c r="N192" s="399"/>
      <c r="O192" s="399"/>
      <c r="P192" s="399"/>
      <c r="Q192" s="399"/>
      <c r="R192" s="399"/>
      <c r="S192" s="399"/>
    </row>
    <row r="194" spans="1:12" ht="15.75" customHeight="1">
      <c r="A194" s="364"/>
      <c r="B194" s="365" t="s">
        <v>9</v>
      </c>
      <c r="C194" s="1673" t="s">
        <v>945</v>
      </c>
      <c r="D194" s="1673"/>
      <c r="E194" s="1673"/>
      <c r="F194" s="1673"/>
      <c r="G194" s="1673"/>
      <c r="H194" s="1673"/>
      <c r="I194" s="1673"/>
      <c r="J194" s="1673"/>
      <c r="K194" s="1673"/>
      <c r="L194" s="1673"/>
    </row>
    <row r="195" spans="1:12" ht="13">
      <c r="A195" s="364"/>
      <c r="B195" s="365"/>
      <c r="C195" s="1673"/>
      <c r="D195" s="1673"/>
      <c r="E195" s="1673"/>
      <c r="F195" s="1673"/>
      <c r="G195" s="1673"/>
      <c r="H195" s="1673"/>
      <c r="I195" s="1673"/>
      <c r="J195" s="1673"/>
      <c r="K195" s="1673"/>
      <c r="L195" s="1673"/>
    </row>
    <row r="196" spans="1:12">
      <c r="C196" s="1673"/>
      <c r="D196" s="1673"/>
      <c r="E196" s="1673"/>
      <c r="F196" s="1673"/>
      <c r="G196" s="1673"/>
      <c r="H196" s="1673"/>
      <c r="I196" s="1673"/>
      <c r="J196" s="1673"/>
      <c r="K196" s="1673"/>
      <c r="L196" s="1673"/>
    </row>
    <row r="197" spans="1:12">
      <c r="C197" s="1673"/>
      <c r="D197" s="1673"/>
      <c r="E197" s="1673"/>
      <c r="F197" s="1673"/>
      <c r="G197" s="1673"/>
      <c r="H197" s="1673"/>
      <c r="I197" s="1673"/>
      <c r="J197" s="1673"/>
      <c r="K197" s="1673"/>
      <c r="L197" s="1673"/>
    </row>
    <row r="198" spans="1:12" ht="15.75" customHeight="1">
      <c r="A198" s="364"/>
      <c r="B198" s="365" t="s">
        <v>10</v>
      </c>
      <c r="C198" s="1673" t="s">
        <v>944</v>
      </c>
      <c r="D198" s="1673"/>
      <c r="E198" s="1673"/>
      <c r="F198" s="1673"/>
      <c r="G198" s="1673"/>
      <c r="H198" s="1673"/>
      <c r="I198" s="1673"/>
      <c r="J198" s="1673"/>
      <c r="K198" s="1673"/>
      <c r="L198" s="1673"/>
    </row>
    <row r="199" spans="1:12" ht="13">
      <c r="A199" s="364"/>
      <c r="B199" s="365"/>
      <c r="C199" s="1673"/>
      <c r="D199" s="1673"/>
      <c r="E199" s="1673"/>
      <c r="F199" s="1673"/>
      <c r="G199" s="1673"/>
      <c r="H199" s="1673"/>
      <c r="I199" s="1673"/>
      <c r="J199" s="1673"/>
      <c r="K199" s="1673"/>
      <c r="L199" s="1673"/>
    </row>
    <row r="200" spans="1:12" ht="13">
      <c r="A200" s="364"/>
      <c r="B200" s="365"/>
      <c r="C200" s="1673"/>
      <c r="D200" s="1673"/>
      <c r="E200" s="1673"/>
      <c r="F200" s="1673"/>
      <c r="G200" s="1673"/>
      <c r="H200" s="1673"/>
      <c r="I200" s="1673"/>
      <c r="J200" s="1673"/>
      <c r="K200" s="1673"/>
      <c r="L200" s="1673"/>
    </row>
    <row r="201" spans="1:12" ht="13">
      <c r="A201" s="364"/>
      <c r="B201" s="365"/>
      <c r="C201" s="1673"/>
      <c r="D201" s="1673"/>
      <c r="E201" s="1673"/>
      <c r="F201" s="1673"/>
      <c r="G201" s="1673"/>
      <c r="H201" s="1673"/>
      <c r="I201" s="1673"/>
      <c r="J201" s="1673"/>
      <c r="K201" s="1673"/>
      <c r="L201" s="1673"/>
    </row>
    <row r="202" spans="1:12" ht="13">
      <c r="A202" s="364"/>
      <c r="B202" s="365"/>
      <c r="C202" s="1673"/>
      <c r="D202" s="1673"/>
      <c r="E202" s="1673"/>
      <c r="F202" s="1673"/>
      <c r="G202" s="1673"/>
      <c r="H202" s="1673"/>
      <c r="I202" s="1673"/>
      <c r="J202" s="1673"/>
      <c r="K202" s="1673"/>
      <c r="L202" s="1673"/>
    </row>
    <row r="203" spans="1:12">
      <c r="C203" s="1673"/>
      <c r="D203" s="1673"/>
      <c r="E203" s="1673"/>
      <c r="F203" s="1673"/>
      <c r="G203" s="1673"/>
      <c r="H203" s="1673"/>
      <c r="I203" s="1673"/>
      <c r="J203" s="1673"/>
      <c r="K203" s="1673"/>
      <c r="L203" s="1673"/>
    </row>
    <row r="204" spans="1:12">
      <c r="C204" s="1673"/>
      <c r="D204" s="1673"/>
      <c r="E204" s="1673"/>
      <c r="F204" s="1673"/>
      <c r="G204" s="1673"/>
      <c r="H204" s="1673"/>
      <c r="I204" s="1673"/>
      <c r="J204" s="1673"/>
      <c r="K204" s="1673"/>
      <c r="L204" s="1673"/>
    </row>
    <row r="205" spans="1:12" ht="15.75" customHeight="1">
      <c r="A205" s="364"/>
      <c r="B205" s="365" t="s">
        <v>11</v>
      </c>
      <c r="C205" s="1673" t="s">
        <v>943</v>
      </c>
      <c r="D205" s="1673"/>
      <c r="E205" s="1673"/>
      <c r="F205" s="1673"/>
      <c r="G205" s="1673"/>
      <c r="H205" s="1673"/>
      <c r="I205" s="1673"/>
      <c r="J205" s="1673"/>
      <c r="K205" s="1673"/>
      <c r="L205" s="1673"/>
    </row>
    <row r="206" spans="1:12" ht="13">
      <c r="A206" s="364"/>
      <c r="B206" s="365"/>
      <c r="C206" s="1673"/>
      <c r="D206" s="1673"/>
      <c r="E206" s="1673"/>
      <c r="F206" s="1673"/>
      <c r="G206" s="1673"/>
      <c r="H206" s="1673"/>
      <c r="I206" s="1673"/>
      <c r="J206" s="1673"/>
      <c r="K206" s="1673"/>
      <c r="L206" s="1673"/>
    </row>
    <row r="207" spans="1:12" ht="13">
      <c r="A207" s="364"/>
      <c r="B207" s="365"/>
      <c r="C207" s="1673"/>
      <c r="D207" s="1673"/>
      <c r="E207" s="1673"/>
      <c r="F207" s="1673"/>
      <c r="G207" s="1673"/>
      <c r="H207" s="1673"/>
      <c r="I207" s="1673"/>
      <c r="J207" s="1673"/>
      <c r="K207" s="1673"/>
      <c r="L207" s="1673"/>
    </row>
    <row r="208" spans="1:12" ht="13">
      <c r="A208" s="364"/>
      <c r="B208" s="365"/>
      <c r="C208" s="1673"/>
      <c r="D208" s="1673"/>
      <c r="E208" s="1673"/>
      <c r="F208" s="1673"/>
      <c r="G208" s="1673"/>
      <c r="H208" s="1673"/>
      <c r="I208" s="1673"/>
      <c r="J208" s="1673"/>
      <c r="K208" s="1673"/>
      <c r="L208" s="1673"/>
    </row>
    <row r="209" spans="1:12" ht="15.75" customHeight="1">
      <c r="A209" s="364"/>
      <c r="B209" s="365" t="s">
        <v>14</v>
      </c>
      <c r="C209" s="1673" t="s">
        <v>942</v>
      </c>
      <c r="D209" s="1673"/>
      <c r="E209" s="1673"/>
      <c r="F209" s="1673"/>
      <c r="G209" s="1673"/>
      <c r="H209" s="1673"/>
      <c r="I209" s="1673"/>
      <c r="J209" s="1673"/>
      <c r="K209" s="1673"/>
      <c r="L209" s="1673"/>
    </row>
    <row r="210" spans="1:12" ht="15.75" customHeight="1">
      <c r="C210" s="1673"/>
      <c r="D210" s="1673"/>
      <c r="E210" s="1673"/>
      <c r="F210" s="1673"/>
      <c r="G210" s="1673"/>
      <c r="H210" s="1673"/>
      <c r="I210" s="1673"/>
      <c r="J210" s="1673"/>
      <c r="K210" s="1673"/>
      <c r="L210" s="1673"/>
    </row>
    <row r="211" spans="1:12" ht="15.75" customHeight="1">
      <c r="A211" s="364"/>
      <c r="B211" s="365" t="s">
        <v>137</v>
      </c>
      <c r="C211" s="1673" t="s">
        <v>941</v>
      </c>
      <c r="D211" s="1673"/>
      <c r="E211" s="1673"/>
      <c r="F211" s="1673"/>
      <c r="G211" s="1673"/>
      <c r="H211" s="1673"/>
      <c r="I211" s="1673"/>
      <c r="J211" s="1673"/>
      <c r="K211" s="1673"/>
      <c r="L211" s="1673"/>
    </row>
    <row r="212" spans="1:12" ht="15.75" customHeight="1">
      <c r="C212" s="1673"/>
      <c r="D212" s="1673"/>
      <c r="E212" s="1673"/>
      <c r="F212" s="1673"/>
      <c r="G212" s="1673"/>
      <c r="H212" s="1673"/>
      <c r="I212" s="1673"/>
      <c r="J212" s="1673"/>
      <c r="K212" s="1673"/>
      <c r="L212" s="1673"/>
    </row>
    <row r="213" spans="1:12" ht="15.75" customHeight="1">
      <c r="A213" s="364"/>
      <c r="B213" s="365" t="s">
        <v>138</v>
      </c>
      <c r="C213" s="1673" t="s">
        <v>1622</v>
      </c>
      <c r="D213" s="1673"/>
      <c r="E213" s="1673"/>
      <c r="F213" s="1673"/>
      <c r="G213" s="1673"/>
      <c r="H213" s="1673"/>
      <c r="I213" s="1673"/>
      <c r="J213" s="1673"/>
      <c r="K213" s="1673"/>
      <c r="L213" s="1673"/>
    </row>
    <row r="214" spans="1:12">
      <c r="C214" s="1673"/>
      <c r="D214" s="1673"/>
      <c r="E214" s="1673"/>
      <c r="F214" s="1673"/>
      <c r="G214" s="1673"/>
      <c r="H214" s="1673"/>
      <c r="I214" s="1673"/>
      <c r="J214" s="1673"/>
      <c r="K214" s="1673"/>
      <c r="L214" s="1673"/>
    </row>
  </sheetData>
  <mergeCells count="32">
    <mergeCell ref="C198:L204"/>
    <mergeCell ref="C205:L208"/>
    <mergeCell ref="C209:L210"/>
    <mergeCell ref="C211:L212"/>
    <mergeCell ref="C213:L214"/>
    <mergeCell ref="C194:L197"/>
    <mergeCell ref="J112:L112"/>
    <mergeCell ref="N112:R112"/>
    <mergeCell ref="D113:H113"/>
    <mergeCell ref="J113:L113"/>
    <mergeCell ref="N113:R113"/>
    <mergeCell ref="J147:L147"/>
    <mergeCell ref="N147:R147"/>
    <mergeCell ref="D148:H148"/>
    <mergeCell ref="J148:L148"/>
    <mergeCell ref="N148:R148"/>
    <mergeCell ref="B184:L185"/>
    <mergeCell ref="B189:L190"/>
    <mergeCell ref="D43:H43"/>
    <mergeCell ref="J43:L43"/>
    <mergeCell ref="N43:R43"/>
    <mergeCell ref="D78:H78"/>
    <mergeCell ref="J78:L78"/>
    <mergeCell ref="N78:R78"/>
    <mergeCell ref="D8:H8"/>
    <mergeCell ref="J8:L8"/>
    <mergeCell ref="N8:R8"/>
    <mergeCell ref="A1:R1"/>
    <mergeCell ref="A2:R2"/>
    <mergeCell ref="A3:R3"/>
    <mergeCell ref="J7:L7"/>
    <mergeCell ref="N7:R7"/>
  </mergeCells>
  <pageMargins left="0.25" right="0.25" top="0.75" bottom="0.75" header="0.3" footer="0.3"/>
  <pageSetup scale="34" fitToHeight="2" orientation="landscape" r:id="rId1"/>
  <rowBreaks count="2" manualBreakCount="2">
    <brk id="99" max="18" man="1"/>
    <brk id="180" max="1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45E23-0A60-4281-94F0-87E7A778095F}">
  <sheetPr>
    <pageSetUpPr fitToPage="1"/>
  </sheetPr>
  <dimension ref="A1:R61"/>
  <sheetViews>
    <sheetView view="pageBreakPreview" zoomScale="70" zoomScaleNormal="80" zoomScaleSheetLayoutView="70" workbookViewId="0">
      <selection sqref="A1:XFD1048576"/>
    </sheetView>
  </sheetViews>
  <sheetFormatPr defaultColWidth="11.453125" defaultRowHeight="12.5"/>
  <cols>
    <col min="1" max="1" width="6.26953125" style="1023" customWidth="1"/>
    <col min="2" max="2" width="58.1796875" style="1024" customWidth="1"/>
    <col min="3" max="3" width="31" style="1024" customWidth="1"/>
    <col min="4" max="4" width="24.7265625" style="1024" customWidth="1"/>
    <col min="5" max="5" width="20.54296875" style="1024" customWidth="1"/>
    <col min="6" max="6" width="22.26953125" style="1024" customWidth="1"/>
    <col min="7" max="7" width="23.453125" style="1024" customWidth="1"/>
    <col min="8" max="9" width="23.1796875" style="1024" customWidth="1"/>
    <col min="10" max="10" width="27.54296875" style="1024" customWidth="1"/>
    <col min="11" max="11" width="26.1796875" style="1024" customWidth="1"/>
    <col min="12" max="12" width="21" style="1024" customWidth="1"/>
    <col min="13" max="13" width="20.26953125" style="1024" customWidth="1"/>
    <col min="14" max="16" width="15.1796875" style="1024" customWidth="1"/>
    <col min="17" max="16384" width="11.453125" style="1024"/>
  </cols>
  <sheetData>
    <row r="1" spans="1:17" ht="18">
      <c r="D1" s="1025"/>
      <c r="E1" s="1025"/>
      <c r="G1" s="1016" t="s">
        <v>1400</v>
      </c>
      <c r="H1" s="1025"/>
      <c r="I1" s="1030"/>
      <c r="J1" s="1025"/>
    </row>
    <row r="2" spans="1:17" ht="15.5">
      <c r="A2" s="1026"/>
      <c r="D2" s="1025"/>
      <c r="E2" s="1025"/>
      <c r="F2" s="1025"/>
      <c r="G2" s="1015" t="s">
        <v>516</v>
      </c>
      <c r="H2" s="1025"/>
      <c r="I2" s="1025"/>
      <c r="J2" s="1025"/>
      <c r="K2" s="1025"/>
      <c r="M2" s="1027"/>
      <c r="P2" s="1025"/>
    </row>
    <row r="3" spans="1:17" ht="15.5">
      <c r="A3" s="1026"/>
      <c r="D3" s="1025"/>
      <c r="E3" s="1025"/>
      <c r="F3" s="1025"/>
      <c r="G3" s="1059" t="s">
        <v>472</v>
      </c>
      <c r="H3" s="1025"/>
      <c r="I3" s="1025"/>
      <c r="J3" s="1025"/>
      <c r="K3" s="1025"/>
      <c r="P3" s="1025"/>
    </row>
    <row r="4" spans="1:17">
      <c r="A4" s="1026"/>
      <c r="D4" s="1025"/>
      <c r="E4" s="1025"/>
      <c r="F4" s="1025"/>
      <c r="G4" s="804"/>
      <c r="H4" s="1025"/>
      <c r="I4" s="1025"/>
      <c r="J4" s="1025"/>
      <c r="K4" s="1025"/>
      <c r="P4" s="1025"/>
    </row>
    <row r="5" spans="1:17" ht="13">
      <c r="A5" s="1026"/>
      <c r="B5" s="1031"/>
      <c r="C5" s="1031"/>
      <c r="D5" s="1031"/>
      <c r="E5" s="1031"/>
      <c r="F5" s="1031"/>
      <c r="G5" s="1031"/>
      <c r="H5" s="1031"/>
      <c r="I5" s="1031"/>
      <c r="J5" s="1031"/>
      <c r="K5" s="1031"/>
      <c r="P5" s="1025"/>
    </row>
    <row r="6" spans="1:17" s="1050" customFormat="1" ht="13">
      <c r="A6" s="1049"/>
      <c r="B6" s="1032" t="s">
        <v>783</v>
      </c>
      <c r="C6" s="1814" t="s">
        <v>1142</v>
      </c>
      <c r="D6" s="1815"/>
      <c r="E6" s="1816"/>
      <c r="F6" s="1817" t="s">
        <v>73</v>
      </c>
      <c r="G6" s="1818"/>
      <c r="H6" s="1818"/>
      <c r="I6" s="1817" t="s">
        <v>1143</v>
      </c>
      <c r="J6" s="1821"/>
      <c r="K6" s="1814" t="s">
        <v>1144</v>
      </c>
      <c r="L6" s="1818"/>
      <c r="M6" s="1822"/>
      <c r="P6" s="1030"/>
      <c r="Q6" s="1030"/>
    </row>
    <row r="7" spans="1:17" s="1060" customFormat="1" ht="25.5">
      <c r="A7" s="1055" t="s">
        <v>474</v>
      </c>
      <c r="B7" s="1034" t="s">
        <v>160</v>
      </c>
      <c r="C7" s="1034" t="s">
        <v>209</v>
      </c>
      <c r="D7" s="1034" t="s">
        <v>146</v>
      </c>
      <c r="E7" s="1056" t="s">
        <v>475</v>
      </c>
      <c r="F7" s="1034" t="s">
        <v>209</v>
      </c>
      <c r="G7" s="1034" t="s">
        <v>211</v>
      </c>
      <c r="H7" s="1056" t="s">
        <v>475</v>
      </c>
      <c r="I7" s="1034" t="s">
        <v>753</v>
      </c>
      <c r="J7" s="1056" t="s">
        <v>475</v>
      </c>
      <c r="K7" s="1034" t="s">
        <v>209</v>
      </c>
      <c r="L7" s="1034" t="s">
        <v>146</v>
      </c>
      <c r="M7" s="1056" t="s">
        <v>475</v>
      </c>
      <c r="Q7" s="1050"/>
    </row>
    <row r="8" spans="1:17" s="1061" customFormat="1" ht="13">
      <c r="A8" s="1049"/>
      <c r="B8" s="1028" t="s">
        <v>479</v>
      </c>
      <c r="C8" s="1028" t="s">
        <v>480</v>
      </c>
      <c r="D8" s="1028" t="s">
        <v>481</v>
      </c>
      <c r="E8" s="1034" t="s">
        <v>482</v>
      </c>
      <c r="F8" s="1028" t="s">
        <v>483</v>
      </c>
      <c r="G8" s="1034" t="s">
        <v>484</v>
      </c>
      <c r="H8" s="1028" t="s">
        <v>485</v>
      </c>
      <c r="I8" s="1034" t="s">
        <v>486</v>
      </c>
      <c r="J8" s="1028" t="s">
        <v>487</v>
      </c>
      <c r="K8" s="1034" t="s">
        <v>488</v>
      </c>
      <c r="L8" s="1034" t="s">
        <v>489</v>
      </c>
      <c r="M8" s="1034" t="s">
        <v>511</v>
      </c>
      <c r="Q8" s="1050"/>
    </row>
    <row r="9" spans="1:17" s="1061" customFormat="1">
      <c r="A9" s="1049"/>
      <c r="B9" s="1057" t="s">
        <v>1536</v>
      </c>
      <c r="C9" s="1039">
        <v>19</v>
      </c>
      <c r="D9" s="1039">
        <v>23</v>
      </c>
      <c r="E9" s="1040">
        <v>24</v>
      </c>
      <c r="F9" s="1039">
        <v>30</v>
      </c>
      <c r="G9" s="1039">
        <v>31</v>
      </c>
      <c r="H9" s="1039">
        <v>12</v>
      </c>
      <c r="I9" s="1039">
        <v>10</v>
      </c>
      <c r="J9" s="1039">
        <v>11</v>
      </c>
      <c r="K9" s="1039"/>
      <c r="L9" s="1040"/>
      <c r="M9" s="1039"/>
    </row>
    <row r="10" spans="1:17" s="1037" customFormat="1" ht="77.25" customHeight="1">
      <c r="A10" s="1026"/>
      <c r="B10" s="1028"/>
      <c r="C10" s="1041" t="s">
        <v>1515</v>
      </c>
      <c r="D10" s="1052" t="s">
        <v>1636</v>
      </c>
      <c r="E10" s="1053" t="s">
        <v>1637</v>
      </c>
      <c r="F10" s="1052" t="s">
        <v>1516</v>
      </c>
      <c r="G10" s="1052" t="s">
        <v>1638</v>
      </c>
      <c r="H10" s="1053" t="s">
        <v>1637</v>
      </c>
      <c r="I10" s="103" t="s">
        <v>1639</v>
      </c>
      <c r="J10" s="1053" t="s">
        <v>1637</v>
      </c>
      <c r="K10" s="1041" t="s">
        <v>927</v>
      </c>
      <c r="L10" s="1041" t="s">
        <v>928</v>
      </c>
      <c r="M10" s="1041" t="s">
        <v>929</v>
      </c>
    </row>
    <row r="11" spans="1:17">
      <c r="A11" s="1026">
        <v>1</v>
      </c>
      <c r="B11" s="1042" t="s">
        <v>491</v>
      </c>
      <c r="C11" s="1043">
        <f>+'9A - Gross Plant &amp; ARO'!L11</f>
        <v>1794463770.4174943</v>
      </c>
      <c r="D11" s="1043">
        <f>+'9A - Gross Plant &amp; ARO'!M11</f>
        <v>300144951.77720207</v>
      </c>
      <c r="E11" s="1043">
        <f>+'9A - Gross Plant &amp; ARO'!N11</f>
        <v>0</v>
      </c>
      <c r="F11" s="1062">
        <f>+'9A - Gross Plant &amp; ARO'!D51</f>
        <v>309129625</v>
      </c>
      <c r="G11" s="1062">
        <f>+'9A - Gross Plant &amp; ARO'!E51</f>
        <v>63307120.990000002</v>
      </c>
      <c r="H11" s="1062">
        <f>+'9A - Gross Plant &amp; ARO'!G51</f>
        <v>0</v>
      </c>
      <c r="I11" s="1062">
        <f>+'9A - Gross Plant &amp; ARO'!F51</f>
        <v>38664840.75</v>
      </c>
      <c r="J11" s="1062">
        <f>+'9A - Gross Plant &amp; ARO'!H51</f>
        <v>0</v>
      </c>
      <c r="K11" s="1043">
        <f t="shared" ref="K11:K23" si="0">+C11-F11</f>
        <v>1485334145.4174943</v>
      </c>
      <c r="L11" s="1043">
        <f>+D11-G11-I11</f>
        <v>198172990.03720206</v>
      </c>
      <c r="M11" s="1043">
        <f>+E11-J11-H11</f>
        <v>0</v>
      </c>
    </row>
    <row r="12" spans="1:17">
      <c r="A12" s="1026">
        <v>2</v>
      </c>
      <c r="B12" s="1042" t="s">
        <v>492</v>
      </c>
      <c r="C12" s="1043">
        <f>+'9A - Gross Plant &amp; ARO'!L12</f>
        <v>1796436350.9299998</v>
      </c>
      <c r="D12" s="1043">
        <f>+'9A - Gross Plant &amp; ARO'!M12</f>
        <v>278580255.0399999</v>
      </c>
      <c r="E12" s="1043">
        <f>+'9A - Gross Plant &amp; ARO'!N12</f>
        <v>0</v>
      </c>
      <c r="F12" s="1062">
        <f>+'9A - Gross Plant &amp; ARO'!D52</f>
        <v>312280449.09000003</v>
      </c>
      <c r="G12" s="1062">
        <f>+'9A - Gross Plant &amp; ARO'!E52</f>
        <v>60326353.219999954</v>
      </c>
      <c r="H12" s="1062">
        <f>+'9A - Gross Plant &amp; ARO'!G52</f>
        <v>0</v>
      </c>
      <c r="I12" s="1062">
        <f>+'9A - Gross Plant &amp; ARO'!F52</f>
        <v>39876316.700000003</v>
      </c>
      <c r="J12" s="1062">
        <f>+'9A - Gross Plant &amp; ARO'!H52</f>
        <v>0</v>
      </c>
      <c r="K12" s="1043">
        <f t="shared" si="0"/>
        <v>1484155901.8399997</v>
      </c>
      <c r="L12" s="1043">
        <f>+D12-G12-I12</f>
        <v>178377585.11999995</v>
      </c>
      <c r="M12" s="1043">
        <f t="shared" ref="M12:M23" si="1">+E12-J12-H12</f>
        <v>0</v>
      </c>
    </row>
    <row r="13" spans="1:17">
      <c r="A13" s="1026">
        <v>3</v>
      </c>
      <c r="B13" s="1025" t="s">
        <v>493</v>
      </c>
      <c r="C13" s="1043">
        <f>+'9A - Gross Plant &amp; ARO'!L13</f>
        <v>1796470512.4100001</v>
      </c>
      <c r="D13" s="1043">
        <f>+'9A - Gross Plant &amp; ARO'!M13</f>
        <v>280463746.43999994</v>
      </c>
      <c r="E13" s="1043">
        <f>+'9A - Gross Plant &amp; ARO'!N13</f>
        <v>0</v>
      </c>
      <c r="F13" s="1062">
        <f>+'9A - Gross Plant &amp; ARO'!D53</f>
        <v>315767745.99000001</v>
      </c>
      <c r="G13" s="1062">
        <f>+'9A - Gross Plant &amp; ARO'!E53</f>
        <v>61449619.819999993</v>
      </c>
      <c r="H13" s="1062">
        <f>+'9A - Gross Plant &amp; ARO'!G53</f>
        <v>0</v>
      </c>
      <c r="I13" s="1062">
        <f>+'9A - Gross Plant &amp; ARO'!F53</f>
        <v>41075037.850000001</v>
      </c>
      <c r="J13" s="1062">
        <f>+'9A - Gross Plant &amp; ARO'!H53</f>
        <v>0</v>
      </c>
      <c r="K13" s="1043">
        <f t="shared" si="0"/>
        <v>1480702766.4200001</v>
      </c>
      <c r="L13" s="1043">
        <f t="shared" ref="L13:L23" si="2">+D13-G13-I13</f>
        <v>177939088.76999995</v>
      </c>
      <c r="M13" s="1043">
        <f t="shared" si="1"/>
        <v>0</v>
      </c>
    </row>
    <row r="14" spans="1:17">
      <c r="A14" s="1026">
        <v>4</v>
      </c>
      <c r="B14" s="1025" t="s">
        <v>494</v>
      </c>
      <c r="C14" s="1043">
        <f>+'9A - Gross Plant &amp; ARO'!L14</f>
        <v>1797950876.26</v>
      </c>
      <c r="D14" s="1043">
        <f>+'9A - Gross Plant &amp; ARO'!M14</f>
        <v>297994968.23000002</v>
      </c>
      <c r="E14" s="1043">
        <f>+'9A - Gross Plant &amp; ARO'!N14</f>
        <v>0</v>
      </c>
      <c r="F14" s="1062">
        <f>+'9A - Gross Plant &amp; ARO'!D54</f>
        <v>318735876.43000001</v>
      </c>
      <c r="G14" s="1062">
        <f>+'9A - Gross Plant &amp; ARO'!E54</f>
        <v>62713890.479999997</v>
      </c>
      <c r="H14" s="1062">
        <f>+'9A - Gross Plant &amp; ARO'!G54</f>
        <v>0</v>
      </c>
      <c r="I14" s="1062">
        <f>+'9A - Gross Plant &amp; ARO'!F54</f>
        <v>42637160.969999999</v>
      </c>
      <c r="J14" s="1062">
        <f>+'9A - Gross Plant &amp; ARO'!H54</f>
        <v>0</v>
      </c>
      <c r="K14" s="1043">
        <f t="shared" si="0"/>
        <v>1479214999.8299999</v>
      </c>
      <c r="L14" s="1043">
        <f t="shared" si="2"/>
        <v>192643916.78000003</v>
      </c>
      <c r="M14" s="1043">
        <f t="shared" si="1"/>
        <v>0</v>
      </c>
    </row>
    <row r="15" spans="1:17">
      <c r="A15" s="1026">
        <v>5</v>
      </c>
      <c r="B15" s="1025" t="s">
        <v>162</v>
      </c>
      <c r="C15" s="1043">
        <f>+'9A - Gross Plant &amp; ARO'!L15</f>
        <v>1844255026.9199998</v>
      </c>
      <c r="D15" s="1043">
        <f>+'9A - Gross Plant &amp; ARO'!M15</f>
        <v>298092754.35999995</v>
      </c>
      <c r="E15" s="1043">
        <f>+'9A - Gross Plant &amp; ARO'!N15</f>
        <v>0</v>
      </c>
      <c r="F15" s="1062">
        <f>+'9A - Gross Plant &amp; ARO'!D55</f>
        <v>320546254.05000001</v>
      </c>
      <c r="G15" s="1062">
        <f>+'9A - Gross Plant &amp; ARO'!E55</f>
        <v>63587930.539999999</v>
      </c>
      <c r="H15" s="1062">
        <f>+'9A - Gross Plant &amp; ARO'!G55</f>
        <v>0</v>
      </c>
      <c r="I15" s="1062">
        <f>+'9A - Gross Plant &amp; ARO'!F55</f>
        <v>44088382.810000002</v>
      </c>
      <c r="J15" s="1062">
        <f>+'9A - Gross Plant &amp; ARO'!H55</f>
        <v>0</v>
      </c>
      <c r="K15" s="1043">
        <f t="shared" si="0"/>
        <v>1523708772.8699999</v>
      </c>
      <c r="L15" s="1043">
        <f t="shared" si="2"/>
        <v>190416441.00999996</v>
      </c>
      <c r="M15" s="1043">
        <f t="shared" si="1"/>
        <v>0</v>
      </c>
    </row>
    <row r="16" spans="1:17">
      <c r="A16" s="1026">
        <v>6</v>
      </c>
      <c r="B16" s="1025" t="s">
        <v>163</v>
      </c>
      <c r="C16" s="1043">
        <f>+'9A - Gross Plant &amp; ARO'!L16</f>
        <v>1885037689.22</v>
      </c>
      <c r="D16" s="1043">
        <f>+'9A - Gross Plant &amp; ARO'!M16</f>
        <v>299600367.45999998</v>
      </c>
      <c r="E16" s="1043">
        <f>+'9A - Gross Plant &amp; ARO'!N16</f>
        <v>0</v>
      </c>
      <c r="F16" s="1062">
        <f>+'9A - Gross Plant &amp; ARO'!D56</f>
        <v>324550629.18000001</v>
      </c>
      <c r="G16" s="1062">
        <f>+'9A - Gross Plant &amp; ARO'!E56</f>
        <v>64713186.910000004</v>
      </c>
      <c r="H16" s="1062">
        <f>+'9A - Gross Plant &amp; ARO'!G56</f>
        <v>0</v>
      </c>
      <c r="I16" s="1062">
        <f>+'9A - Gross Plant &amp; ARO'!F56</f>
        <v>45555233.899999999</v>
      </c>
      <c r="J16" s="1062">
        <f>+'9A - Gross Plant &amp; ARO'!H56</f>
        <v>0</v>
      </c>
      <c r="K16" s="1043">
        <f t="shared" si="0"/>
        <v>1560487060.04</v>
      </c>
      <c r="L16" s="1043">
        <f t="shared" si="2"/>
        <v>189331946.64999998</v>
      </c>
      <c r="M16" s="1043">
        <f t="shared" si="1"/>
        <v>0</v>
      </c>
    </row>
    <row r="17" spans="1:14">
      <c r="A17" s="1026">
        <v>7</v>
      </c>
      <c r="B17" s="1025" t="s">
        <v>164</v>
      </c>
      <c r="C17" s="1043">
        <f>+'9A - Gross Plant &amp; ARO'!L17</f>
        <v>1886161584.5000005</v>
      </c>
      <c r="D17" s="1043">
        <f>+'9A - Gross Plant &amp; ARO'!M17</f>
        <v>301016301.11000001</v>
      </c>
      <c r="E17" s="1043">
        <f>+'9A - Gross Plant &amp; ARO'!N17</f>
        <v>0</v>
      </c>
      <c r="F17" s="1062">
        <f>+'9A - Gross Plant &amp; ARO'!D57</f>
        <v>327358720.75</v>
      </c>
      <c r="G17" s="1062">
        <f>+'9A - Gross Plant &amp; ARO'!E57</f>
        <v>65540167.710000001</v>
      </c>
      <c r="H17" s="1062">
        <f>+'9A - Gross Plant &amp; ARO'!G57</f>
        <v>0</v>
      </c>
      <c r="I17" s="1062">
        <f>+'9A - Gross Plant &amp; ARO'!F57</f>
        <v>47026150.969999999</v>
      </c>
      <c r="J17" s="1062">
        <f>+'9A - Gross Plant &amp; ARO'!H57</f>
        <v>0</v>
      </c>
      <c r="K17" s="1043">
        <f t="shared" si="0"/>
        <v>1558802863.7500005</v>
      </c>
      <c r="L17" s="1043">
        <f t="shared" si="2"/>
        <v>188449982.43000001</v>
      </c>
      <c r="M17" s="1043">
        <f t="shared" si="1"/>
        <v>0</v>
      </c>
    </row>
    <row r="18" spans="1:14">
      <c r="A18" s="1026">
        <v>8</v>
      </c>
      <c r="B18" s="1025" t="s">
        <v>495</v>
      </c>
      <c r="C18" s="1043">
        <f>+'9A - Gross Plant &amp; ARO'!L18</f>
        <v>1892353821.5800004</v>
      </c>
      <c r="D18" s="1043">
        <f>+'9A - Gross Plant &amp; ARO'!M18</f>
        <v>303530122.05999994</v>
      </c>
      <c r="E18" s="1043">
        <f>+'9A - Gross Plant &amp; ARO'!N18</f>
        <v>0</v>
      </c>
      <c r="F18" s="1062">
        <f>+'9A - Gross Plant &amp; ARO'!D58</f>
        <v>329627866.43000001</v>
      </c>
      <c r="G18" s="1062">
        <f>+'9A - Gross Plant &amp; ARO'!E58</f>
        <v>66635353.519999996</v>
      </c>
      <c r="H18" s="1062">
        <f>+'9A - Gross Plant &amp; ARO'!G58</f>
        <v>0</v>
      </c>
      <c r="I18" s="1062">
        <f>+'9A - Gross Plant &amp; ARO'!F58</f>
        <v>48501325.009999998</v>
      </c>
      <c r="J18" s="1062">
        <f>+'9A - Gross Plant &amp; ARO'!H58</f>
        <v>0</v>
      </c>
      <c r="K18" s="1043">
        <f t="shared" si="0"/>
        <v>1562725955.1500003</v>
      </c>
      <c r="L18" s="1043">
        <f t="shared" si="2"/>
        <v>188393443.52999997</v>
      </c>
      <c r="M18" s="1043">
        <f t="shared" si="1"/>
        <v>0</v>
      </c>
    </row>
    <row r="19" spans="1:14">
      <c r="A19" s="1026">
        <v>9</v>
      </c>
      <c r="B19" s="1025" t="s">
        <v>496</v>
      </c>
      <c r="C19" s="1043">
        <f>+'9A - Gross Plant &amp; ARO'!L19</f>
        <v>1893788556.1500003</v>
      </c>
      <c r="D19" s="1043">
        <f>+'9A - Gross Plant &amp; ARO'!M19</f>
        <v>311547303.66999996</v>
      </c>
      <c r="E19" s="1043">
        <f>+'9A - Gross Plant &amp; ARO'!N19</f>
        <v>0</v>
      </c>
      <c r="F19" s="1062">
        <f>+'9A - Gross Plant &amp; ARO'!D59</f>
        <v>332229694.00000006</v>
      </c>
      <c r="G19" s="1062">
        <f>+'9A - Gross Plant &amp; ARO'!E59</f>
        <v>67705833.079999998</v>
      </c>
      <c r="H19" s="1062">
        <f>+'9A - Gross Plant &amp; ARO'!G59</f>
        <v>0</v>
      </c>
      <c r="I19" s="1062">
        <f>+'9A - Gross Plant &amp; ARO'!F59</f>
        <v>49975796.189999998</v>
      </c>
      <c r="J19" s="1062">
        <f>+'9A - Gross Plant &amp; ARO'!H59</f>
        <v>0</v>
      </c>
      <c r="K19" s="1043">
        <f t="shared" si="0"/>
        <v>1561558862.1500003</v>
      </c>
      <c r="L19" s="1043">
        <f t="shared" si="2"/>
        <v>193865674.39999998</v>
      </c>
      <c r="M19" s="1043">
        <f t="shared" si="1"/>
        <v>0</v>
      </c>
    </row>
    <row r="20" spans="1:14">
      <c r="A20" s="1026">
        <v>10</v>
      </c>
      <c r="B20" s="1025" t="s">
        <v>497</v>
      </c>
      <c r="C20" s="1043">
        <f>+'9A - Gross Plant &amp; ARO'!L20</f>
        <v>1893667777.0794766</v>
      </c>
      <c r="D20" s="1043">
        <f>+'9A - Gross Plant &amp; ARO'!M20</f>
        <v>307498339.65999997</v>
      </c>
      <c r="E20" s="1043">
        <f>+'9A - Gross Plant &amp; ARO'!N20</f>
        <v>0</v>
      </c>
      <c r="F20" s="1062">
        <f>+'9A - Gross Plant &amp; ARO'!D60</f>
        <v>336480436.52999997</v>
      </c>
      <c r="G20" s="1062">
        <f>+'9A - Gross Plant &amp; ARO'!E60</f>
        <v>68078315.329999998</v>
      </c>
      <c r="H20" s="1062">
        <f>+'9A - Gross Plant &amp; ARO'!G60</f>
        <v>0</v>
      </c>
      <c r="I20" s="1062">
        <f>+'9A - Gross Plant &amp; ARO'!F60</f>
        <v>51483392.130000003</v>
      </c>
      <c r="J20" s="1062">
        <f>+'9A - Gross Plant &amp; ARO'!H60</f>
        <v>0</v>
      </c>
      <c r="K20" s="1043">
        <f t="shared" si="0"/>
        <v>1557187340.5494766</v>
      </c>
      <c r="L20" s="1043">
        <f t="shared" si="2"/>
        <v>187936632.19999999</v>
      </c>
      <c r="M20" s="1043">
        <f t="shared" si="1"/>
        <v>0</v>
      </c>
    </row>
    <row r="21" spans="1:14">
      <c r="A21" s="1026">
        <v>11</v>
      </c>
      <c r="B21" s="1025" t="s">
        <v>498</v>
      </c>
      <c r="C21" s="1043">
        <f>+'9A - Gross Plant &amp; ARO'!L21</f>
        <v>1899202533.4699998</v>
      </c>
      <c r="D21" s="1043">
        <f>+'9A - Gross Plant &amp; ARO'!M21</f>
        <v>280986262.75999993</v>
      </c>
      <c r="E21" s="1043">
        <f>+'9A - Gross Plant &amp; ARO'!N21</f>
        <v>0</v>
      </c>
      <c r="F21" s="1062">
        <f>+'9A - Gross Plant &amp; ARO'!D61</f>
        <v>340492651.30000001</v>
      </c>
      <c r="G21" s="1062">
        <f>+'9A - Gross Plant &amp; ARO'!E61</f>
        <v>69283684.019999996</v>
      </c>
      <c r="H21" s="1062">
        <f>+'9A - Gross Plant &amp; ARO'!G61</f>
        <v>0</v>
      </c>
      <c r="I21" s="1062">
        <f>+'9A - Gross Plant &amp; ARO'!F61</f>
        <v>52965721.649999999</v>
      </c>
      <c r="J21" s="1062">
        <f>+'9A - Gross Plant &amp; ARO'!H61</f>
        <v>0</v>
      </c>
      <c r="K21" s="1043">
        <f t="shared" si="0"/>
        <v>1558709882.1699998</v>
      </c>
      <c r="L21" s="1043">
        <f t="shared" si="2"/>
        <v>158736857.08999994</v>
      </c>
      <c r="M21" s="1043">
        <f t="shared" si="1"/>
        <v>0</v>
      </c>
    </row>
    <row r="22" spans="1:14">
      <c r="A22" s="1026">
        <v>12</v>
      </c>
      <c r="B22" s="1025" t="s">
        <v>499</v>
      </c>
      <c r="C22" s="1043">
        <f>+'9A - Gross Plant &amp; ARO'!L22</f>
        <v>1903587685.5699999</v>
      </c>
      <c r="D22" s="1043">
        <f>+'9A - Gross Plant &amp; ARO'!M22</f>
        <v>297376521.79000002</v>
      </c>
      <c r="E22" s="1043">
        <f>+'9A - Gross Plant &amp; ARO'!N22</f>
        <v>0</v>
      </c>
      <c r="F22" s="1062">
        <f>+'9A - Gross Plant &amp; ARO'!D62</f>
        <v>356328610.83999997</v>
      </c>
      <c r="G22" s="1062">
        <f>+'9A - Gross Plant &amp; ARO'!E62</f>
        <v>70187782.659999996</v>
      </c>
      <c r="H22" s="1062">
        <f>+'9A - Gross Plant &amp; ARO'!G62</f>
        <v>0</v>
      </c>
      <c r="I22" s="1062">
        <f>+'9A - Gross Plant &amp; ARO'!F62</f>
        <v>55007339.810000002</v>
      </c>
      <c r="J22" s="1062">
        <f>+'9A - Gross Plant &amp; ARO'!H62</f>
        <v>0</v>
      </c>
      <c r="K22" s="1043">
        <f t="shared" si="0"/>
        <v>1547259074.73</v>
      </c>
      <c r="L22" s="1043">
        <f t="shared" si="2"/>
        <v>172181399.32000002</v>
      </c>
      <c r="M22" s="1043">
        <f t="shared" si="1"/>
        <v>0</v>
      </c>
    </row>
    <row r="23" spans="1:14">
      <c r="A23" s="1026">
        <v>13</v>
      </c>
      <c r="B23" s="1025" t="s">
        <v>500</v>
      </c>
      <c r="C23" s="1043">
        <f>+'9A - Gross Plant &amp; ARO'!L23</f>
        <v>1926600986</v>
      </c>
      <c r="D23" s="1043">
        <f>+'9A - Gross Plant &amp; ARO'!M23</f>
        <v>329474249.02999997</v>
      </c>
      <c r="E23" s="1043">
        <f>+'9A - Gross Plant &amp; ARO'!N23</f>
        <v>0</v>
      </c>
      <c r="F23" s="1062">
        <f>+'9A - Gross Plant &amp; ARO'!D63</f>
        <v>359886909.08999997</v>
      </c>
      <c r="G23" s="1062">
        <f>+'9A - Gross Plant &amp; ARO'!E63</f>
        <v>69823028.370000005</v>
      </c>
      <c r="H23" s="1062">
        <f>+'9A - Gross Plant &amp; ARO'!G63</f>
        <v>0</v>
      </c>
      <c r="I23" s="1062">
        <f>+'9A - Gross Plant &amp; ARO'!F63</f>
        <v>56683544</v>
      </c>
      <c r="J23" s="1062">
        <f>+'9A - Gross Plant &amp; ARO'!H63</f>
        <v>0</v>
      </c>
      <c r="K23" s="1043">
        <f t="shared" si="0"/>
        <v>1566714076.9100001</v>
      </c>
      <c r="L23" s="1043">
        <f t="shared" si="2"/>
        <v>202967676.65999997</v>
      </c>
      <c r="M23" s="1043">
        <f t="shared" si="1"/>
        <v>0</v>
      </c>
    </row>
    <row r="24" spans="1:14">
      <c r="A24" s="1026">
        <v>14</v>
      </c>
      <c r="B24" s="1063" t="s">
        <v>729</v>
      </c>
      <c r="C24" s="1064">
        <f t="shared" ref="C24:M24" si="3">SUM(C11:C23)/13</f>
        <v>1862305936.1928439</v>
      </c>
      <c r="D24" s="1064">
        <f t="shared" si="3"/>
        <v>298946626.4144001</v>
      </c>
      <c r="E24" s="1064">
        <f t="shared" si="3"/>
        <v>0</v>
      </c>
      <c r="F24" s="1064">
        <f t="shared" si="3"/>
        <v>329493497.59076923</v>
      </c>
      <c r="G24" s="1064">
        <f t="shared" si="3"/>
        <v>65642482.049999997</v>
      </c>
      <c r="H24" s="1064">
        <f t="shared" si="3"/>
        <v>0</v>
      </c>
      <c r="I24" s="1064">
        <f t="shared" si="3"/>
        <v>47195403.287692308</v>
      </c>
      <c r="J24" s="1064">
        <f t="shared" si="3"/>
        <v>0</v>
      </c>
      <c r="K24" s="1064">
        <f t="shared" si="3"/>
        <v>1532812438.6020746</v>
      </c>
      <c r="L24" s="1064">
        <f t="shared" si="3"/>
        <v>186108741.07670784</v>
      </c>
      <c r="M24" s="1064">
        <f t="shared" si="3"/>
        <v>0</v>
      </c>
    </row>
    <row r="25" spans="1:14">
      <c r="A25" s="1026">
        <v>15</v>
      </c>
      <c r="B25" s="1063" t="s">
        <v>728</v>
      </c>
      <c r="C25" s="808"/>
      <c r="D25" s="808">
        <f>+'10 - Merger Costs'!G34</f>
        <v>0</v>
      </c>
      <c r="E25" s="808"/>
      <c r="F25" s="808"/>
      <c r="G25" s="808">
        <f>+'10 - Merger Costs'!C51</f>
        <v>0</v>
      </c>
      <c r="H25" s="808"/>
      <c r="I25" s="808">
        <f>+'10 - Merger Costs'!D51</f>
        <v>0</v>
      </c>
      <c r="J25" s="808"/>
      <c r="K25" s="808">
        <f>+C25-F25</f>
        <v>0</v>
      </c>
      <c r="L25" s="808">
        <f>+D25-G25-I25</f>
        <v>0</v>
      </c>
      <c r="M25" s="808">
        <f>+E25-J25-H25</f>
        <v>0</v>
      </c>
    </row>
    <row r="26" spans="1:14" ht="13" thickBot="1">
      <c r="A26" s="1026">
        <v>16</v>
      </c>
      <c r="B26" s="1063" t="s">
        <v>725</v>
      </c>
      <c r="C26" s="1046">
        <f>+C24-C25</f>
        <v>1862305936.1928439</v>
      </c>
      <c r="D26" s="1046">
        <f t="shared" ref="D26:M26" si="4">+D24-D25</f>
        <v>298946626.4144001</v>
      </c>
      <c r="E26" s="1046">
        <f t="shared" si="4"/>
        <v>0</v>
      </c>
      <c r="F26" s="1046">
        <f t="shared" si="4"/>
        <v>329493497.59076923</v>
      </c>
      <c r="G26" s="1046">
        <f t="shared" si="4"/>
        <v>65642482.049999997</v>
      </c>
      <c r="H26" s="1046">
        <f t="shared" si="4"/>
        <v>0</v>
      </c>
      <c r="I26" s="1046">
        <f t="shared" si="4"/>
        <v>47195403.287692308</v>
      </c>
      <c r="J26" s="1046">
        <f t="shared" si="4"/>
        <v>0</v>
      </c>
      <c r="K26" s="1046">
        <f t="shared" si="4"/>
        <v>1532812438.6020746</v>
      </c>
      <c r="L26" s="1046">
        <f t="shared" si="4"/>
        <v>186108741.07670784</v>
      </c>
      <c r="M26" s="1046">
        <f t="shared" si="4"/>
        <v>0</v>
      </c>
    </row>
    <row r="27" spans="1:14" ht="13" thickTop="1">
      <c r="A27" s="1026"/>
      <c r="B27" s="1025"/>
      <c r="C27" s="1047"/>
      <c r="D27" s="1048"/>
      <c r="E27" s="1048"/>
      <c r="F27" s="1048"/>
      <c r="G27" s="1047"/>
      <c r="H27" s="1047"/>
      <c r="I27" s="1047"/>
      <c r="J27" s="1047"/>
    </row>
    <row r="28" spans="1:14" ht="13">
      <c r="A28" s="1026"/>
      <c r="B28" s="1065"/>
      <c r="C28" s="1819" t="s">
        <v>502</v>
      </c>
      <c r="D28" s="1819"/>
      <c r="E28" s="1819"/>
      <c r="F28" s="1819"/>
      <c r="G28" s="1819"/>
      <c r="H28" s="1819"/>
      <c r="I28" s="1819"/>
      <c r="J28" s="1819"/>
    </row>
    <row r="29" spans="1:14" ht="72" customHeight="1">
      <c r="A29" s="1026" t="s">
        <v>474</v>
      </c>
      <c r="B29" s="1028" t="s">
        <v>160</v>
      </c>
      <c r="C29" s="1028" t="s">
        <v>473</v>
      </c>
      <c r="D29" s="1028" t="s">
        <v>530</v>
      </c>
      <c r="E29" s="1031"/>
      <c r="F29" s="1034" t="s">
        <v>527</v>
      </c>
      <c r="G29" s="1028"/>
      <c r="H29" s="1066" t="s">
        <v>503</v>
      </c>
      <c r="I29" s="1066" t="s">
        <v>1512</v>
      </c>
      <c r="J29" s="1066" t="s">
        <v>1513</v>
      </c>
      <c r="K29" s="1066" t="s">
        <v>1514</v>
      </c>
      <c r="L29" s="1066" t="s">
        <v>745</v>
      </c>
    </row>
    <row r="30" spans="1:14" s="1037" customFormat="1" ht="13">
      <c r="A30" s="1026"/>
      <c r="B30" s="1028" t="s">
        <v>479</v>
      </c>
      <c r="C30" s="1034" t="s">
        <v>476</v>
      </c>
      <c r="D30" s="1034" t="s">
        <v>1615</v>
      </c>
      <c r="E30" s="1034" t="s">
        <v>477</v>
      </c>
      <c r="F30" s="1034" t="s">
        <v>528</v>
      </c>
      <c r="G30" s="1034" t="s">
        <v>478</v>
      </c>
      <c r="H30" s="1066"/>
      <c r="I30" s="1067"/>
      <c r="J30" s="1067"/>
      <c r="K30" s="1067"/>
      <c r="L30" s="1067"/>
      <c r="M30" s="1024"/>
      <c r="N30" s="1024"/>
    </row>
    <row r="31" spans="1:14" s="1037" customFormat="1" ht="13">
      <c r="C31" s="1028" t="s">
        <v>480</v>
      </c>
      <c r="D31" s="1028" t="s">
        <v>481</v>
      </c>
      <c r="E31" s="1034" t="s">
        <v>482</v>
      </c>
      <c r="F31" s="1028" t="s">
        <v>483</v>
      </c>
      <c r="G31" s="1034" t="s">
        <v>484</v>
      </c>
      <c r="H31" s="1028" t="s">
        <v>485</v>
      </c>
      <c r="I31" s="1028" t="s">
        <v>486</v>
      </c>
      <c r="J31" s="1028" t="s">
        <v>487</v>
      </c>
      <c r="K31" s="1028" t="s">
        <v>488</v>
      </c>
      <c r="L31" s="1034" t="s">
        <v>489</v>
      </c>
      <c r="M31" s="1024"/>
      <c r="N31" s="1024"/>
    </row>
    <row r="32" spans="1:14" s="1037" customFormat="1">
      <c r="A32" s="1026"/>
      <c r="B32" s="1038" t="s">
        <v>1536</v>
      </c>
      <c r="C32" s="1068" t="s">
        <v>295</v>
      </c>
      <c r="D32" s="1068">
        <v>28</v>
      </c>
      <c r="E32" s="1068">
        <v>50</v>
      </c>
      <c r="F32" s="1068">
        <v>47</v>
      </c>
      <c r="G32" s="1068">
        <v>45</v>
      </c>
      <c r="H32" s="1069"/>
      <c r="I32" s="1069"/>
      <c r="J32" s="1069"/>
      <c r="K32" s="1069"/>
      <c r="L32" s="1069"/>
      <c r="M32" s="1024"/>
      <c r="N32" s="1024"/>
    </row>
    <row r="33" spans="1:16" s="1037" customFormat="1" ht="51" customHeight="1">
      <c r="A33" s="1026"/>
      <c r="B33" s="1028"/>
      <c r="C33" s="1053" t="s">
        <v>297</v>
      </c>
      <c r="D33" s="1052" t="s">
        <v>930</v>
      </c>
      <c r="E33" s="1070" t="s">
        <v>1537</v>
      </c>
      <c r="F33" s="1052" t="s">
        <v>529</v>
      </c>
      <c r="G33" s="1071" t="s">
        <v>606</v>
      </c>
      <c r="H33" s="1071" t="s">
        <v>769</v>
      </c>
      <c r="I33" s="1066" t="s">
        <v>291</v>
      </c>
      <c r="J33" s="1066" t="s">
        <v>291</v>
      </c>
      <c r="K33" s="1066" t="s">
        <v>291</v>
      </c>
      <c r="L33" s="1066" t="s">
        <v>291</v>
      </c>
      <c r="M33" s="1024"/>
      <c r="N33" s="1024"/>
    </row>
    <row r="34" spans="1:16">
      <c r="A34" s="1026">
        <v>17</v>
      </c>
      <c r="B34" s="1042" t="s">
        <v>491</v>
      </c>
      <c r="C34" s="1043"/>
      <c r="D34" s="1043">
        <v>782029</v>
      </c>
      <c r="E34" s="1043">
        <v>5816390</v>
      </c>
      <c r="F34" s="1043"/>
      <c r="G34" s="1043">
        <f>+'5 - Cost Support 1'!G113</f>
        <v>3809720.1497031818</v>
      </c>
      <c r="H34" s="1043"/>
      <c r="I34" s="1072"/>
      <c r="J34" s="1072"/>
      <c r="K34" s="1072"/>
      <c r="L34" s="1072"/>
    </row>
    <row r="35" spans="1:16">
      <c r="A35" s="1026">
        <v>18</v>
      </c>
      <c r="B35" s="1042" t="s">
        <v>492</v>
      </c>
      <c r="C35" s="1043"/>
      <c r="D35" s="1043">
        <v>782029</v>
      </c>
      <c r="E35" s="1043">
        <v>4829547.3090964332</v>
      </c>
      <c r="F35" s="1044"/>
      <c r="G35" s="1043">
        <f>+'5 - Cost Support 1'!H113</f>
        <v>3685062.1432096502</v>
      </c>
      <c r="H35" s="1044"/>
      <c r="I35" s="1072"/>
      <c r="J35" s="1072"/>
      <c r="K35" s="1072"/>
      <c r="L35" s="1072"/>
    </row>
    <row r="36" spans="1:16">
      <c r="A36" s="1026">
        <v>19</v>
      </c>
      <c r="B36" s="1025" t="s">
        <v>493</v>
      </c>
      <c r="C36" s="1043"/>
      <c r="D36" s="1043">
        <v>782029</v>
      </c>
      <c r="E36" s="1043">
        <v>4762619.2992586363</v>
      </c>
      <c r="F36" s="1044"/>
      <c r="G36" s="1043">
        <f>+'5 - Cost Support 1'!I113</f>
        <v>4387992.5782962264</v>
      </c>
      <c r="H36" s="1044"/>
      <c r="I36" s="1072"/>
      <c r="J36" s="1072"/>
      <c r="K36" s="1072"/>
      <c r="L36" s="1072"/>
    </row>
    <row r="37" spans="1:16">
      <c r="A37" s="1026">
        <v>20</v>
      </c>
      <c r="B37" s="1025" t="s">
        <v>494</v>
      </c>
      <c r="C37" s="1043"/>
      <c r="D37" s="1043">
        <v>782029</v>
      </c>
      <c r="E37" s="1043">
        <v>4813295.6093775332</v>
      </c>
      <c r="F37" s="1044"/>
      <c r="G37" s="1043">
        <f>+'5 - Cost Support 1'!J113</f>
        <v>4178938.0603868905</v>
      </c>
      <c r="H37" s="1044"/>
      <c r="I37" s="1072"/>
      <c r="J37" s="1072"/>
      <c r="K37" s="1072"/>
      <c r="L37" s="1072"/>
    </row>
    <row r="38" spans="1:16">
      <c r="A38" s="1026">
        <v>21</v>
      </c>
      <c r="B38" s="1025" t="s">
        <v>162</v>
      </c>
      <c r="C38" s="1043"/>
      <c r="D38" s="1043">
        <v>782029</v>
      </c>
      <c r="E38" s="1043">
        <v>4949370.4755054824</v>
      </c>
      <c r="F38" s="1044"/>
      <c r="G38" s="1043">
        <f>+'5 - Cost Support 1'!K113</f>
        <v>4016470.1688987608</v>
      </c>
      <c r="H38" s="1044"/>
      <c r="I38" s="1072"/>
      <c r="J38" s="1072"/>
      <c r="K38" s="1072"/>
      <c r="L38" s="1072"/>
    </row>
    <row r="39" spans="1:16">
      <c r="A39" s="1026">
        <v>22</v>
      </c>
      <c r="B39" s="1025" t="s">
        <v>163</v>
      </c>
      <c r="C39" s="1043"/>
      <c r="D39" s="1043">
        <v>782029</v>
      </c>
      <c r="E39" s="1043">
        <v>4929956.1475880742</v>
      </c>
      <c r="F39" s="1044"/>
      <c r="G39" s="1043">
        <f>+'5 - Cost Support 1'!L113</f>
        <v>3830644.2261344842</v>
      </c>
      <c r="H39" s="1044"/>
      <c r="I39" s="1072"/>
      <c r="J39" s="1072"/>
      <c r="K39" s="1072"/>
      <c r="L39" s="1072"/>
    </row>
    <row r="40" spans="1:16">
      <c r="A40" s="1026">
        <v>23</v>
      </c>
      <c r="B40" s="1025" t="s">
        <v>164</v>
      </c>
      <c r="C40" s="1043"/>
      <c r="D40" s="1043">
        <v>782029</v>
      </c>
      <c r="E40" s="1043">
        <v>4996101.5858270871</v>
      </c>
      <c r="F40" s="1044"/>
      <c r="G40" s="1043">
        <f>+'5 - Cost Support 1'!M113</f>
        <v>3623634.5258700834</v>
      </c>
      <c r="H40" s="1044"/>
      <c r="I40" s="1072"/>
      <c r="J40" s="1072"/>
      <c r="K40" s="1072"/>
      <c r="L40" s="1072"/>
    </row>
    <row r="41" spans="1:16">
      <c r="A41" s="1026">
        <v>24</v>
      </c>
      <c r="B41" s="1025" t="s">
        <v>495</v>
      </c>
      <c r="C41" s="1043"/>
      <c r="D41" s="1043">
        <v>782029</v>
      </c>
      <c r="E41" s="1043">
        <v>5175932.9137507612</v>
      </c>
      <c r="F41" s="1044"/>
      <c r="G41" s="1043">
        <f>+'5 - Cost Support 1'!N113</f>
        <v>3411096.4560759803</v>
      </c>
      <c r="H41" s="1044"/>
      <c r="I41" s="1072"/>
      <c r="J41" s="1072"/>
      <c r="K41" s="1072"/>
      <c r="L41" s="1072"/>
    </row>
    <row r="42" spans="1:16">
      <c r="A42" s="1026">
        <v>25</v>
      </c>
      <c r="B42" s="1025" t="s">
        <v>496</v>
      </c>
      <c r="C42" s="1043"/>
      <c r="D42" s="1043">
        <v>782029</v>
      </c>
      <c r="E42" s="1043">
        <v>5574876.8479760755</v>
      </c>
      <c r="F42" s="1044"/>
      <c r="G42" s="1043">
        <f>+'5 - Cost Support 1'!O113</f>
        <v>3301829.4837846179</v>
      </c>
      <c r="H42" s="1044"/>
      <c r="I42" s="1072"/>
      <c r="J42" s="1072"/>
      <c r="K42" s="1072"/>
      <c r="L42" s="1072"/>
    </row>
    <row r="43" spans="1:16">
      <c r="A43" s="1026">
        <v>26</v>
      </c>
      <c r="B43" s="1025" t="s">
        <v>497</v>
      </c>
      <c r="C43" s="1043"/>
      <c r="D43" s="1043">
        <v>782029</v>
      </c>
      <c r="E43" s="1043">
        <v>5594777.3316102773</v>
      </c>
      <c r="F43" s="1044"/>
      <c r="G43" s="1043">
        <f>+'5 - Cost Support 1'!P113</f>
        <v>3083074.8640798624</v>
      </c>
      <c r="H43" s="1044"/>
      <c r="I43" s="1072"/>
      <c r="J43" s="1072"/>
      <c r="K43" s="1072"/>
      <c r="L43" s="1072"/>
    </row>
    <row r="44" spans="1:16">
      <c r="A44" s="1026">
        <v>27</v>
      </c>
      <c r="B44" s="1025" t="s">
        <v>498</v>
      </c>
      <c r="C44" s="1043"/>
      <c r="D44" s="1043">
        <v>782029</v>
      </c>
      <c r="E44" s="1043">
        <v>5676725.0526985517</v>
      </c>
      <c r="F44" s="1044"/>
      <c r="G44" s="1043">
        <f>+'5 - Cost Support 1'!Q113</f>
        <v>2868462.1628014604</v>
      </c>
      <c r="H44" s="1044"/>
      <c r="I44" s="1072"/>
      <c r="J44" s="1072"/>
      <c r="K44" s="1072"/>
      <c r="L44" s="1072"/>
    </row>
    <row r="45" spans="1:16">
      <c r="A45" s="1026">
        <v>28</v>
      </c>
      <c r="B45" s="1025" t="s">
        <v>499</v>
      </c>
      <c r="C45" s="1043"/>
      <c r="D45" s="1043">
        <v>782029</v>
      </c>
      <c r="E45" s="1043">
        <v>5595091.4271043902</v>
      </c>
      <c r="F45" s="1044"/>
      <c r="G45" s="1043">
        <f>+'5 - Cost Support 1'!R113</f>
        <v>2798370.0079867495</v>
      </c>
      <c r="H45" s="1044"/>
      <c r="I45" s="1072"/>
      <c r="J45" s="1072"/>
      <c r="K45" s="1072"/>
      <c r="L45" s="1072"/>
    </row>
    <row r="46" spans="1:16">
      <c r="A46" s="1026">
        <v>29</v>
      </c>
      <c r="B46" s="1025" t="s">
        <v>500</v>
      </c>
      <c r="C46" s="1043"/>
      <c r="D46" s="1043">
        <v>782029</v>
      </c>
      <c r="E46" s="1043">
        <v>5719914</v>
      </c>
      <c r="F46" s="1043"/>
      <c r="G46" s="1043">
        <f>+'5 - Cost Support 1'!S113</f>
        <v>2580619.6354311183</v>
      </c>
      <c r="H46" s="1043"/>
      <c r="I46" s="1072"/>
      <c r="J46" s="1072"/>
      <c r="K46" s="1072"/>
      <c r="L46" s="1072"/>
    </row>
    <row r="47" spans="1:16" ht="13" thickBot="1">
      <c r="A47" s="1026">
        <v>30</v>
      </c>
      <c r="B47" s="1063" t="s">
        <v>724</v>
      </c>
      <c r="C47" s="1046">
        <f>SUM(C34:C46)/13</f>
        <v>0</v>
      </c>
      <c r="D47" s="1046">
        <f t="shared" ref="D47:H47" si="5">SUM(D34:D46)/13</f>
        <v>782029</v>
      </c>
      <c r="E47" s="1046">
        <f t="shared" si="5"/>
        <v>5264199.8461379455</v>
      </c>
      <c r="F47" s="1046">
        <f t="shared" si="5"/>
        <v>0</v>
      </c>
      <c r="G47" s="1046">
        <f t="shared" si="5"/>
        <v>3505839.574050697</v>
      </c>
      <c r="H47" s="1046">
        <f t="shared" si="5"/>
        <v>0</v>
      </c>
      <c r="I47" s="1046"/>
      <c r="J47" s="1046"/>
      <c r="K47" s="1073"/>
      <c r="L47" s="1046"/>
      <c r="O47" s="1037"/>
    </row>
    <row r="48" spans="1:16" ht="13" thickTop="1">
      <c r="A48" s="1026"/>
      <c r="B48" s="1025"/>
      <c r="E48" s="313"/>
      <c r="F48" s="313"/>
      <c r="G48" s="313"/>
      <c r="H48" s="313"/>
      <c r="I48" s="1048"/>
      <c r="K48" s="1027"/>
      <c r="P48" s="1037"/>
    </row>
    <row r="49" spans="1:18">
      <c r="A49" s="1026"/>
      <c r="K49" s="1074"/>
      <c r="P49" s="1037"/>
    </row>
    <row r="50" spans="1:18">
      <c r="A50" s="1075"/>
      <c r="B50" s="1076"/>
      <c r="C50" s="1077"/>
      <c r="D50" s="1077"/>
      <c r="E50" s="1077"/>
      <c r="F50" s="1077"/>
      <c r="G50" s="1077"/>
      <c r="M50" s="1037"/>
      <c r="N50" s="1037"/>
      <c r="O50" s="1037"/>
      <c r="P50" s="1037"/>
      <c r="Q50" s="1037"/>
      <c r="R50" s="1037"/>
    </row>
    <row r="51" spans="1:18">
      <c r="A51" s="1075"/>
      <c r="B51" s="1076"/>
      <c r="C51" s="1077"/>
      <c r="D51" s="1077"/>
      <c r="E51" s="1077"/>
      <c r="F51" s="1077"/>
      <c r="G51" s="1077"/>
      <c r="M51" s="1037"/>
      <c r="N51" s="1037"/>
      <c r="O51" s="1037"/>
      <c r="P51" s="1037"/>
      <c r="Q51" s="1037"/>
      <c r="R51" s="1037"/>
    </row>
    <row r="52" spans="1:18">
      <c r="A52" s="1026" t="s">
        <v>504</v>
      </c>
    </row>
    <row r="53" spans="1:18" ht="12.75" customHeight="1">
      <c r="A53" s="1026" t="s">
        <v>9</v>
      </c>
      <c r="B53" s="1820" t="s">
        <v>1100</v>
      </c>
      <c r="C53" s="1820"/>
      <c r="D53" s="1820"/>
      <c r="E53" s="1820"/>
      <c r="F53" s="1820"/>
      <c r="G53" s="1820"/>
      <c r="H53" s="1820"/>
      <c r="I53" s="1820"/>
      <c r="J53" s="1820"/>
      <c r="K53" s="1820"/>
      <c r="L53" s="1820"/>
    </row>
    <row r="54" spans="1:18" ht="12.75" customHeight="1">
      <c r="A54" s="1026" t="s">
        <v>10</v>
      </c>
      <c r="B54" s="1024" t="s">
        <v>505</v>
      </c>
      <c r="C54" s="1078"/>
      <c r="D54" s="1078"/>
      <c r="E54" s="1078"/>
      <c r="F54" s="1078"/>
      <c r="G54" s="1078"/>
      <c r="H54" s="1078"/>
      <c r="I54" s="1078"/>
      <c r="J54" s="1078"/>
      <c r="K54" s="1078"/>
      <c r="L54" s="1078"/>
    </row>
    <row r="55" spans="1:18">
      <c r="A55" s="1026"/>
      <c r="B55" s="1079" t="s">
        <v>506</v>
      </c>
      <c r="C55" s="1080"/>
      <c r="D55" s="1080"/>
      <c r="E55" s="1080"/>
      <c r="F55" s="1080"/>
      <c r="G55" s="1080"/>
      <c r="H55" s="1080"/>
      <c r="I55" s="1080"/>
      <c r="J55" s="1080"/>
      <c r="K55" s="1080"/>
      <c r="L55" s="1080"/>
    </row>
    <row r="56" spans="1:18">
      <c r="A56" s="1026"/>
      <c r="B56" s="1079" t="s">
        <v>507</v>
      </c>
      <c r="C56" s="1080"/>
      <c r="D56" s="1080"/>
      <c r="E56" s="1080"/>
      <c r="F56" s="1080"/>
      <c r="G56" s="1080"/>
      <c r="H56" s="1080"/>
      <c r="I56" s="1080"/>
      <c r="J56" s="1080"/>
      <c r="K56" s="1080"/>
      <c r="L56" s="1080"/>
    </row>
    <row r="57" spans="1:18" ht="12.75" customHeight="1">
      <c r="A57" s="1026" t="s">
        <v>11</v>
      </c>
      <c r="B57" s="1024" t="s">
        <v>1635</v>
      </c>
    </row>
    <row r="58" spans="1:18">
      <c r="A58" s="1026" t="s">
        <v>14</v>
      </c>
      <c r="B58" s="1081" t="s">
        <v>509</v>
      </c>
    </row>
    <row r="59" spans="1:18">
      <c r="A59" s="1026" t="s">
        <v>137</v>
      </c>
      <c r="B59" s="1024" t="s">
        <v>510</v>
      </c>
    </row>
    <row r="60" spans="1:18">
      <c r="A60" s="1026" t="s">
        <v>138</v>
      </c>
      <c r="B60" s="1024" t="s">
        <v>1542</v>
      </c>
    </row>
    <row r="61" spans="1:18">
      <c r="A61" s="1082" t="s">
        <v>139</v>
      </c>
      <c r="B61" s="1058" t="s">
        <v>1101</v>
      </c>
    </row>
  </sheetData>
  <customSheetViews>
    <customSheetView guid="{E6D9E970-926F-4F3B-8D36-41EB74ECFD6A}" scale="85" fitToPage="1" topLeftCell="A24">
      <selection activeCell="C24" sqref="C24"/>
      <rowBreaks count="1" manualBreakCount="1">
        <brk id="48" max="11" man="1"/>
      </rowBreaks>
      <pageMargins left="0.25" right="0.25" top="0.75" bottom="0.75" header="0.3" footer="0.3"/>
      <pageSetup scale="36" orientation="landscape" r:id="rId1"/>
    </customSheetView>
  </customSheetViews>
  <mergeCells count="6">
    <mergeCell ref="C6:E6"/>
    <mergeCell ref="F6:H6"/>
    <mergeCell ref="C28:J28"/>
    <mergeCell ref="B53:L53"/>
    <mergeCell ref="I6:J6"/>
    <mergeCell ref="K6:M6"/>
  </mergeCells>
  <pageMargins left="0.25" right="0.25" top="0.75" bottom="0.75" header="0.3" footer="0.3"/>
  <pageSetup scale="40" orientation="landscape" r:id="rId2"/>
  <rowBreaks count="1" manualBreakCount="1">
    <brk id="48" max="16383" man="1"/>
  </rowBreaks>
  <ignoredErrors>
    <ignoredError sqref="K24:L24"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914D0-09EF-4237-80DC-1360D70D7472}">
  <sheetPr>
    <pageSetUpPr fitToPage="1"/>
  </sheetPr>
  <dimension ref="A1:P70"/>
  <sheetViews>
    <sheetView view="pageBreakPreview" topLeftCell="A25" zoomScale="70" zoomScaleNormal="80" zoomScaleSheetLayoutView="70" workbookViewId="0">
      <selection activeCell="A25" sqref="A1:XFD1048576"/>
    </sheetView>
  </sheetViews>
  <sheetFormatPr defaultColWidth="11.453125" defaultRowHeight="12.5"/>
  <cols>
    <col min="1" max="1" width="6.26953125" style="1023" customWidth="1"/>
    <col min="2" max="2" width="37.26953125" style="1024" bestFit="1" customWidth="1"/>
    <col min="3" max="3" width="30.81640625" style="1024" customWidth="1"/>
    <col min="4" max="4" width="32.81640625" style="1024" customWidth="1"/>
    <col min="5" max="5" width="24.7265625" style="1024" customWidth="1"/>
    <col min="6" max="6" width="20.54296875" style="1024" customWidth="1"/>
    <col min="7" max="8" width="22.26953125" style="1024" customWidth="1"/>
    <col min="9" max="9" width="23.453125" style="1024" customWidth="1"/>
    <col min="10" max="10" width="23.1796875" style="1024" customWidth="1"/>
    <col min="11" max="12" width="27.54296875" style="1024" customWidth="1"/>
    <col min="13" max="13" width="26.1796875" style="1024" customWidth="1"/>
    <col min="14" max="14" width="24.453125" style="1024" customWidth="1"/>
    <col min="15" max="16" width="15.1796875" style="1024" customWidth="1"/>
    <col min="17" max="17" width="20.26953125" style="1024" customWidth="1"/>
    <col min="18" max="16384" width="11.453125" style="1024"/>
  </cols>
  <sheetData>
    <row r="1" spans="1:16" ht="18">
      <c r="C1" s="1025"/>
      <c r="D1" s="1025"/>
      <c r="E1" s="1025"/>
      <c r="F1" s="1025"/>
      <c r="I1" s="1016" t="s">
        <v>1400</v>
      </c>
      <c r="J1" s="1025"/>
      <c r="K1" s="1025"/>
      <c r="L1" s="1025"/>
    </row>
    <row r="2" spans="1:16" ht="15.5">
      <c r="A2" s="1026"/>
      <c r="C2" s="1025"/>
      <c r="D2" s="1025"/>
      <c r="E2" s="1025"/>
      <c r="F2" s="1025"/>
      <c r="G2" s="1025"/>
      <c r="H2" s="1025"/>
      <c r="I2" s="1015" t="s">
        <v>524</v>
      </c>
      <c r="J2" s="1025"/>
      <c r="K2" s="1025"/>
      <c r="L2" s="1025"/>
      <c r="M2" s="1025"/>
      <c r="O2" s="1027"/>
    </row>
    <row r="3" spans="1:16" ht="15.5">
      <c r="A3" s="1026"/>
      <c r="C3" s="1025"/>
      <c r="D3" s="1025"/>
      <c r="E3" s="1025"/>
      <c r="F3" s="1025"/>
      <c r="G3" s="1025"/>
      <c r="H3" s="1025"/>
      <c r="I3" s="1059" t="s">
        <v>525</v>
      </c>
      <c r="J3" s="1025"/>
      <c r="K3" s="1025"/>
      <c r="L3" s="1025"/>
      <c r="M3" s="1025"/>
    </row>
    <row r="4" spans="1:16" ht="13">
      <c r="A4" s="1026"/>
      <c r="C4" s="1025"/>
      <c r="D4" s="1025"/>
      <c r="E4" s="1029"/>
      <c r="F4" s="1025"/>
      <c r="G4" s="1025"/>
      <c r="H4" s="1025"/>
      <c r="I4" s="804"/>
      <c r="J4" s="1025"/>
      <c r="K4" s="1025"/>
      <c r="L4" s="1025"/>
      <c r="M4" s="1025"/>
      <c r="P4" s="1030"/>
    </row>
    <row r="5" spans="1:16" ht="13.5" thickBot="1">
      <c r="A5" s="1026"/>
      <c r="B5" s="1031"/>
      <c r="C5" s="1031"/>
      <c r="D5" s="1031"/>
      <c r="E5" s="1031"/>
      <c r="F5" s="1031"/>
      <c r="G5" s="1025"/>
      <c r="H5" s="1025"/>
      <c r="I5" s="1025"/>
      <c r="J5" s="1025"/>
      <c r="K5" s="1025"/>
      <c r="L5" s="1025"/>
      <c r="M5" s="1031"/>
    </row>
    <row r="6" spans="1:16" ht="13.5" thickBot="1">
      <c r="A6" s="1026"/>
      <c r="B6" s="1032" t="s">
        <v>769</v>
      </c>
      <c r="C6" s="1823" t="s">
        <v>1142</v>
      </c>
      <c r="D6" s="1826"/>
      <c r="E6" s="1826"/>
      <c r="F6" s="1827"/>
      <c r="G6" s="1823" t="s">
        <v>1156</v>
      </c>
      <c r="H6" s="1826"/>
      <c r="I6" s="1826"/>
      <c r="J6" s="1827"/>
      <c r="K6" s="1823" t="s">
        <v>1157</v>
      </c>
      <c r="L6" s="1826"/>
      <c r="M6" s="1826"/>
      <c r="N6" s="1827"/>
      <c r="P6" s="1030"/>
    </row>
    <row r="7" spans="1:16" s="1036" customFormat="1" ht="25.5">
      <c r="A7" s="1033" t="s">
        <v>474</v>
      </c>
      <c r="B7" s="1034" t="s">
        <v>160</v>
      </c>
      <c r="C7" s="1034" t="s">
        <v>526</v>
      </c>
      <c r="D7" s="1034" t="s">
        <v>209</v>
      </c>
      <c r="E7" s="1034" t="s">
        <v>146</v>
      </c>
      <c r="F7" s="1035" t="s">
        <v>475</v>
      </c>
      <c r="G7" s="1034" t="s">
        <v>526</v>
      </c>
      <c r="H7" s="1034" t="s">
        <v>209</v>
      </c>
      <c r="I7" s="1034" t="s">
        <v>146</v>
      </c>
      <c r="J7" s="1035" t="s">
        <v>475</v>
      </c>
      <c r="K7" s="1034" t="s">
        <v>526</v>
      </c>
      <c r="L7" s="1034" t="s">
        <v>209</v>
      </c>
      <c r="M7" s="1034" t="s">
        <v>146</v>
      </c>
      <c r="N7" s="1035" t="s">
        <v>475</v>
      </c>
      <c r="O7" s="1025"/>
    </row>
    <row r="8" spans="1:16" s="1037" customFormat="1" ht="13">
      <c r="A8" s="1026"/>
      <c r="B8" s="1028" t="s">
        <v>479</v>
      </c>
      <c r="C8" s="1028" t="s">
        <v>480</v>
      </c>
      <c r="D8" s="1028" t="s">
        <v>481</v>
      </c>
      <c r="E8" s="1034" t="s">
        <v>482</v>
      </c>
      <c r="F8" s="1028" t="s">
        <v>483</v>
      </c>
      <c r="G8" s="1028" t="s">
        <v>484</v>
      </c>
      <c r="H8" s="1034" t="s">
        <v>485</v>
      </c>
      <c r="I8" s="1028" t="s">
        <v>486</v>
      </c>
      <c r="J8" s="1028" t="s">
        <v>487</v>
      </c>
      <c r="K8" s="1034" t="s">
        <v>488</v>
      </c>
      <c r="L8" s="1028" t="s">
        <v>489</v>
      </c>
      <c r="M8" s="1034" t="s">
        <v>511</v>
      </c>
      <c r="N8" s="1034" t="s">
        <v>723</v>
      </c>
      <c r="O8" s="1025"/>
    </row>
    <row r="9" spans="1:16" s="1037" customFormat="1">
      <c r="A9" s="1026"/>
      <c r="B9" s="1038" t="s">
        <v>1536</v>
      </c>
      <c r="C9" s="1039"/>
      <c r="D9" s="1039"/>
      <c r="E9" s="1039"/>
      <c r="F9" s="1040"/>
      <c r="G9" s="1039"/>
      <c r="H9" s="1039"/>
      <c r="I9" s="1039"/>
      <c r="J9" s="1040"/>
      <c r="K9" s="1039">
        <v>6</v>
      </c>
      <c r="L9" s="1039"/>
      <c r="M9" s="1039"/>
      <c r="N9" s="1040"/>
      <c r="O9" s="1025"/>
    </row>
    <row r="10" spans="1:16" s="1037" customFormat="1" ht="125.5">
      <c r="A10" s="1026"/>
      <c r="B10" s="1028"/>
      <c r="C10" s="1041" t="s">
        <v>925</v>
      </c>
      <c r="D10" s="1041" t="s">
        <v>1543</v>
      </c>
      <c r="E10" s="1052" t="s">
        <v>1640</v>
      </c>
      <c r="F10" s="1053" t="s">
        <v>1637</v>
      </c>
      <c r="G10" s="1041" t="s">
        <v>926</v>
      </c>
      <c r="H10" s="1041" t="s">
        <v>910</v>
      </c>
      <c r="I10" s="1052" t="s">
        <v>1620</v>
      </c>
      <c r="J10" s="1053" t="s">
        <v>490</v>
      </c>
      <c r="K10" s="1041" t="s">
        <v>911</v>
      </c>
      <c r="L10" s="1041" t="s">
        <v>912</v>
      </c>
      <c r="M10" s="1041" t="s">
        <v>913</v>
      </c>
      <c r="N10" s="1041" t="s">
        <v>914</v>
      </c>
      <c r="O10" s="1025"/>
    </row>
    <row r="11" spans="1:16">
      <c r="A11" s="1026">
        <v>1</v>
      </c>
      <c r="B11" s="1042" t="s">
        <v>491</v>
      </c>
      <c r="C11" s="1043">
        <v>4861343290.6000004</v>
      </c>
      <c r="D11" s="1043">
        <v>1794463770.4174943</v>
      </c>
      <c r="E11" s="1043">
        <v>300202450.71720207</v>
      </c>
      <c r="F11" s="1043">
        <v>0</v>
      </c>
      <c r="G11" s="1043">
        <v>5627859.7300000004</v>
      </c>
      <c r="H11" s="1043">
        <v>0</v>
      </c>
      <c r="I11" s="1044">
        <v>57498.939999999988</v>
      </c>
      <c r="J11" s="1043">
        <v>0</v>
      </c>
      <c r="K11" s="1043">
        <f>+C11-G11</f>
        <v>4855715430.8700008</v>
      </c>
      <c r="L11" s="1043">
        <f>+D11-H11</f>
        <v>1794463770.4174943</v>
      </c>
      <c r="M11" s="1043">
        <f>+E11-I11</f>
        <v>300144951.77720207</v>
      </c>
      <c r="N11" s="1043">
        <f>+F11-J11</f>
        <v>0</v>
      </c>
      <c r="P11" s="1025"/>
    </row>
    <row r="12" spans="1:16">
      <c r="A12" s="1026">
        <v>2</v>
      </c>
      <c r="B12" s="1042" t="s">
        <v>492</v>
      </c>
      <c r="C12" s="1044">
        <v>4880789547.5300007</v>
      </c>
      <c r="D12" s="1044">
        <v>1796436350.9299998</v>
      </c>
      <c r="E12" s="1044">
        <v>278637753.9799999</v>
      </c>
      <c r="F12" s="1043">
        <v>0</v>
      </c>
      <c r="G12" s="1044">
        <v>5626749.2700000005</v>
      </c>
      <c r="H12" s="1043">
        <v>0</v>
      </c>
      <c r="I12" s="1044">
        <v>57498.939999999988</v>
      </c>
      <c r="J12" s="1043">
        <v>0</v>
      </c>
      <c r="K12" s="1043">
        <f t="shared" ref="K12:K23" si="0">+C12-G12</f>
        <v>4875162798.2600002</v>
      </c>
      <c r="L12" s="1043">
        <f t="shared" ref="L12:L23" si="1">+D12-H12</f>
        <v>1796436350.9299998</v>
      </c>
      <c r="M12" s="1043">
        <f t="shared" ref="M12:M23" si="2">+E12-I12</f>
        <v>278580255.0399999</v>
      </c>
      <c r="N12" s="1043">
        <f t="shared" ref="N12:N23" si="3">+F12-J12</f>
        <v>0</v>
      </c>
      <c r="O12" s="1025"/>
      <c r="P12" s="1025"/>
    </row>
    <row r="13" spans="1:16">
      <c r="A13" s="1026">
        <v>3</v>
      </c>
      <c r="B13" s="1025" t="s">
        <v>493</v>
      </c>
      <c r="C13" s="1044">
        <v>4890588499.9800005</v>
      </c>
      <c r="D13" s="1044">
        <v>1796470512.4100001</v>
      </c>
      <c r="E13" s="1044">
        <v>280521245.37999994</v>
      </c>
      <c r="F13" s="1043">
        <v>0</v>
      </c>
      <c r="G13" s="1044">
        <v>5620974.2700000005</v>
      </c>
      <c r="H13" s="1043">
        <v>0</v>
      </c>
      <c r="I13" s="1044">
        <v>57498.939999999988</v>
      </c>
      <c r="J13" s="1043">
        <v>0</v>
      </c>
      <c r="K13" s="1043">
        <f t="shared" si="0"/>
        <v>4884967525.71</v>
      </c>
      <c r="L13" s="1043">
        <f t="shared" si="1"/>
        <v>1796470512.4100001</v>
      </c>
      <c r="M13" s="1043">
        <f t="shared" si="2"/>
        <v>280463746.43999994</v>
      </c>
      <c r="N13" s="1043">
        <f t="shared" si="3"/>
        <v>0</v>
      </c>
      <c r="O13" s="1025"/>
      <c r="P13" s="1025"/>
    </row>
    <row r="14" spans="1:16">
      <c r="A14" s="1026">
        <v>4</v>
      </c>
      <c r="B14" s="1025" t="s">
        <v>494</v>
      </c>
      <c r="C14" s="1044">
        <v>4921775113.3500004</v>
      </c>
      <c r="D14" s="1044">
        <v>1797950876.26</v>
      </c>
      <c r="E14" s="1044">
        <v>298052467.17000002</v>
      </c>
      <c r="F14" s="1043">
        <v>0</v>
      </c>
      <c r="G14" s="1044">
        <v>5620974.2700000005</v>
      </c>
      <c r="H14" s="1043">
        <v>0</v>
      </c>
      <c r="I14" s="1044">
        <v>57498.939999999988</v>
      </c>
      <c r="J14" s="1043">
        <v>0</v>
      </c>
      <c r="K14" s="1043">
        <f t="shared" si="0"/>
        <v>4916154139.0799999</v>
      </c>
      <c r="L14" s="1043">
        <f t="shared" si="1"/>
        <v>1797950876.26</v>
      </c>
      <c r="M14" s="1043">
        <f t="shared" si="2"/>
        <v>297994968.23000002</v>
      </c>
      <c r="N14" s="1043">
        <f t="shared" si="3"/>
        <v>0</v>
      </c>
      <c r="O14" s="1025"/>
      <c r="P14" s="1025"/>
    </row>
    <row r="15" spans="1:16">
      <c r="A15" s="1026">
        <v>5</v>
      </c>
      <c r="B15" s="1025" t="s">
        <v>162</v>
      </c>
      <c r="C15" s="1044">
        <v>4995146269.3800001</v>
      </c>
      <c r="D15" s="1044">
        <v>1844255026.9199998</v>
      </c>
      <c r="E15" s="1044">
        <v>298150253.29999995</v>
      </c>
      <c r="F15" s="1043">
        <v>0</v>
      </c>
      <c r="G15" s="1044">
        <v>5620974.2700000005</v>
      </c>
      <c r="H15" s="1043">
        <v>0</v>
      </c>
      <c r="I15" s="1044">
        <v>57498.939999999988</v>
      </c>
      <c r="J15" s="1043">
        <v>0</v>
      </c>
      <c r="K15" s="1043">
        <f t="shared" si="0"/>
        <v>4989525295.1099997</v>
      </c>
      <c r="L15" s="1043">
        <f t="shared" si="1"/>
        <v>1844255026.9199998</v>
      </c>
      <c r="M15" s="1043">
        <f t="shared" si="2"/>
        <v>298092754.35999995</v>
      </c>
      <c r="N15" s="1043">
        <f t="shared" si="3"/>
        <v>0</v>
      </c>
      <c r="O15" s="1025"/>
      <c r="P15" s="1025"/>
    </row>
    <row r="16" spans="1:16">
      <c r="A16" s="1026">
        <v>6</v>
      </c>
      <c r="B16" s="1025" t="s">
        <v>163</v>
      </c>
      <c r="C16" s="1044">
        <v>5054530088.96</v>
      </c>
      <c r="D16" s="1044">
        <v>1885037689.22</v>
      </c>
      <c r="E16" s="1044">
        <v>299657866.39999998</v>
      </c>
      <c r="F16" s="1043">
        <v>0</v>
      </c>
      <c r="G16" s="1044">
        <v>5620974.2700000005</v>
      </c>
      <c r="H16" s="1043">
        <v>0</v>
      </c>
      <c r="I16" s="1044">
        <v>57498.939999999988</v>
      </c>
      <c r="J16" s="1043">
        <v>0</v>
      </c>
      <c r="K16" s="1043">
        <f t="shared" si="0"/>
        <v>5048909114.6899996</v>
      </c>
      <c r="L16" s="1043">
        <f t="shared" si="1"/>
        <v>1885037689.22</v>
      </c>
      <c r="M16" s="1043">
        <f t="shared" si="2"/>
        <v>299600367.45999998</v>
      </c>
      <c r="N16" s="1043">
        <f t="shared" si="3"/>
        <v>0</v>
      </c>
      <c r="O16" s="1025"/>
      <c r="P16" s="1025"/>
    </row>
    <row r="17" spans="1:16">
      <c r="A17" s="1026">
        <v>7</v>
      </c>
      <c r="B17" s="1025" t="s">
        <v>164</v>
      </c>
      <c r="C17" s="1044">
        <v>5064428289.8400021</v>
      </c>
      <c r="D17" s="1044">
        <v>1886161584.5000005</v>
      </c>
      <c r="E17" s="1044">
        <v>301073800.05000001</v>
      </c>
      <c r="F17" s="1043">
        <v>0</v>
      </c>
      <c r="G17" s="1044">
        <v>5620974.2700000005</v>
      </c>
      <c r="H17" s="1043">
        <v>0</v>
      </c>
      <c r="I17" s="1044">
        <v>57498.939999999988</v>
      </c>
      <c r="J17" s="1043">
        <v>0</v>
      </c>
      <c r="K17" s="1043">
        <f t="shared" si="0"/>
        <v>5058807315.5700016</v>
      </c>
      <c r="L17" s="1043">
        <f t="shared" si="1"/>
        <v>1886161584.5000005</v>
      </c>
      <c r="M17" s="1043">
        <f t="shared" si="2"/>
        <v>301016301.11000001</v>
      </c>
      <c r="N17" s="1043">
        <f t="shared" si="3"/>
        <v>0</v>
      </c>
      <c r="O17" s="1025"/>
      <c r="P17" s="1025"/>
    </row>
    <row r="18" spans="1:16">
      <c r="A18" s="1026">
        <v>8</v>
      </c>
      <c r="B18" s="1025" t="s">
        <v>495</v>
      </c>
      <c r="C18" s="1044">
        <v>5083076760.1300001</v>
      </c>
      <c r="D18" s="1044">
        <v>1892353821.5800004</v>
      </c>
      <c r="E18" s="1044">
        <v>303587620.99999994</v>
      </c>
      <c r="F18" s="1043">
        <v>0</v>
      </c>
      <c r="G18" s="1044">
        <v>5620974.2700000005</v>
      </c>
      <c r="H18" s="1043">
        <v>0</v>
      </c>
      <c r="I18" s="1044">
        <v>57498.939999999988</v>
      </c>
      <c r="J18" s="1043">
        <v>0</v>
      </c>
      <c r="K18" s="1043">
        <f t="shared" si="0"/>
        <v>5077455785.8599997</v>
      </c>
      <c r="L18" s="1043">
        <f t="shared" si="1"/>
        <v>1892353821.5800004</v>
      </c>
      <c r="M18" s="1043">
        <f t="shared" si="2"/>
        <v>303530122.05999994</v>
      </c>
      <c r="N18" s="1043">
        <f t="shared" si="3"/>
        <v>0</v>
      </c>
      <c r="O18" s="1025"/>
      <c r="P18" s="1025"/>
    </row>
    <row r="19" spans="1:16">
      <c r="A19" s="1026">
        <v>9</v>
      </c>
      <c r="B19" s="1025" t="s">
        <v>496</v>
      </c>
      <c r="C19" s="1044">
        <v>5102326696.71</v>
      </c>
      <c r="D19" s="1044">
        <v>1893788556.1500003</v>
      </c>
      <c r="E19" s="1044">
        <v>311604802.60999995</v>
      </c>
      <c r="F19" s="1043">
        <v>0</v>
      </c>
      <c r="G19" s="1044">
        <v>5617028.8300000001</v>
      </c>
      <c r="H19" s="1043">
        <v>0</v>
      </c>
      <c r="I19" s="1044">
        <v>57498.939999999988</v>
      </c>
      <c r="J19" s="1043">
        <v>0</v>
      </c>
      <c r="K19" s="1043">
        <f t="shared" si="0"/>
        <v>5096709667.8800001</v>
      </c>
      <c r="L19" s="1043">
        <f t="shared" si="1"/>
        <v>1893788556.1500003</v>
      </c>
      <c r="M19" s="1043">
        <f t="shared" si="2"/>
        <v>311547303.66999996</v>
      </c>
      <c r="N19" s="1043">
        <f t="shared" si="3"/>
        <v>0</v>
      </c>
      <c r="O19" s="1025"/>
      <c r="P19" s="1025"/>
    </row>
    <row r="20" spans="1:16">
      <c r="A20" s="1026">
        <v>10</v>
      </c>
      <c r="B20" s="1025" t="s">
        <v>497</v>
      </c>
      <c r="C20" s="1044">
        <v>5109751418.0500002</v>
      </c>
      <c r="D20" s="1044">
        <v>1893667777.0794766</v>
      </c>
      <c r="E20" s="1044">
        <v>307541006.63</v>
      </c>
      <c r="F20" s="1043">
        <v>0</v>
      </c>
      <c r="G20" s="1044">
        <v>4413405.3</v>
      </c>
      <c r="H20" s="1043">
        <v>0</v>
      </c>
      <c r="I20" s="1044">
        <v>42666.969999999987</v>
      </c>
      <c r="J20" s="1043">
        <v>0</v>
      </c>
      <c r="K20" s="1043">
        <f t="shared" si="0"/>
        <v>5105338012.75</v>
      </c>
      <c r="L20" s="1043">
        <f t="shared" si="1"/>
        <v>1893667777.0794766</v>
      </c>
      <c r="M20" s="1043">
        <f t="shared" si="2"/>
        <v>307498339.65999997</v>
      </c>
      <c r="N20" s="1043">
        <f t="shared" si="3"/>
        <v>0</v>
      </c>
      <c r="O20" s="1025"/>
      <c r="P20" s="1025"/>
    </row>
    <row r="21" spans="1:16">
      <c r="A21" s="1026">
        <v>11</v>
      </c>
      <c r="B21" s="1025" t="s">
        <v>498</v>
      </c>
      <c r="C21" s="1044">
        <v>5126810421.3400002</v>
      </c>
      <c r="D21" s="1044">
        <v>1899202533.4699998</v>
      </c>
      <c r="E21" s="1044">
        <v>281028929.72999996</v>
      </c>
      <c r="F21" s="1043">
        <v>0</v>
      </c>
      <c r="G21" s="1044">
        <v>4413405.3</v>
      </c>
      <c r="H21" s="1043">
        <v>0</v>
      </c>
      <c r="I21" s="1044">
        <v>42666.969999999987</v>
      </c>
      <c r="J21" s="1043">
        <v>0</v>
      </c>
      <c r="K21" s="1043">
        <f t="shared" si="0"/>
        <v>5122397016.04</v>
      </c>
      <c r="L21" s="1043">
        <f t="shared" si="1"/>
        <v>1899202533.4699998</v>
      </c>
      <c r="M21" s="1043">
        <f t="shared" si="2"/>
        <v>280986262.75999993</v>
      </c>
      <c r="N21" s="1043">
        <f t="shared" si="3"/>
        <v>0</v>
      </c>
      <c r="O21" s="1025"/>
      <c r="P21" s="1025"/>
    </row>
    <row r="22" spans="1:16">
      <c r="A22" s="1026">
        <v>12</v>
      </c>
      <c r="B22" s="1025" t="s">
        <v>499</v>
      </c>
      <c r="C22" s="1044">
        <v>5156820948.29</v>
      </c>
      <c r="D22" s="1044">
        <v>1903587685.5699999</v>
      </c>
      <c r="E22" s="1044">
        <v>297419188.76000005</v>
      </c>
      <c r="F22" s="1043">
        <v>0</v>
      </c>
      <c r="G22" s="1044">
        <v>4400429.7200000007</v>
      </c>
      <c r="H22" s="1043">
        <v>0</v>
      </c>
      <c r="I22" s="1044">
        <v>42666.969999999987</v>
      </c>
      <c r="J22" s="1043">
        <v>0</v>
      </c>
      <c r="K22" s="1043">
        <f t="shared" si="0"/>
        <v>5152420518.5699997</v>
      </c>
      <c r="L22" s="1043">
        <f t="shared" si="1"/>
        <v>1903587685.5699999</v>
      </c>
      <c r="M22" s="1043">
        <f t="shared" si="2"/>
        <v>297376521.79000002</v>
      </c>
      <c r="N22" s="1043">
        <f t="shared" si="3"/>
        <v>0</v>
      </c>
      <c r="O22" s="1025"/>
      <c r="P22" s="1025"/>
    </row>
    <row r="23" spans="1:16">
      <c r="A23" s="1026">
        <v>13</v>
      </c>
      <c r="B23" s="1025" t="s">
        <v>500</v>
      </c>
      <c r="C23" s="1044">
        <f>'5 - Cost Support 1'!I214</f>
        <v>5196703409</v>
      </c>
      <c r="D23" s="1044">
        <f>'5 - Cost Support 1'!I217</f>
        <v>1926600986</v>
      </c>
      <c r="E23" s="1044">
        <f>'5 - Cost Support 1'!I218</f>
        <v>329516916</v>
      </c>
      <c r="F23" s="1043">
        <v>0</v>
      </c>
      <c r="G23" s="1044">
        <v>4362475.9100000011</v>
      </c>
      <c r="H23" s="1043">
        <v>0</v>
      </c>
      <c r="I23" s="1044">
        <v>42666.969999999987</v>
      </c>
      <c r="J23" s="1043">
        <v>0</v>
      </c>
      <c r="K23" s="1043">
        <f t="shared" si="0"/>
        <v>5192340933.0900002</v>
      </c>
      <c r="L23" s="1043">
        <f t="shared" si="1"/>
        <v>1926600986</v>
      </c>
      <c r="M23" s="1043">
        <f t="shared" si="2"/>
        <v>329474249.02999997</v>
      </c>
      <c r="N23" s="1043">
        <f t="shared" si="3"/>
        <v>0</v>
      </c>
      <c r="O23" s="1025"/>
      <c r="P23" s="1025"/>
    </row>
    <row r="24" spans="1:16" ht="13" thickBot="1">
      <c r="A24" s="1026">
        <v>14</v>
      </c>
      <c r="B24" s="1045" t="s">
        <v>501</v>
      </c>
      <c r="C24" s="1046">
        <f t="shared" ref="C24:J24" si="4">SUM(C11:C23)/13</f>
        <v>5034160827.1661539</v>
      </c>
      <c r="D24" s="1046">
        <f t="shared" si="4"/>
        <v>1862305936.1928439</v>
      </c>
      <c r="E24" s="1046">
        <f t="shared" si="4"/>
        <v>298999561.67132324</v>
      </c>
      <c r="F24" s="1046">
        <f t="shared" si="4"/>
        <v>0</v>
      </c>
      <c r="G24" s="1046">
        <f t="shared" si="4"/>
        <v>5245169.2061538454</v>
      </c>
      <c r="H24" s="1046">
        <f t="shared" si="4"/>
        <v>0</v>
      </c>
      <c r="I24" s="1046">
        <f t="shared" si="4"/>
        <v>52935.256923076915</v>
      </c>
      <c r="J24" s="1046">
        <f t="shared" si="4"/>
        <v>0</v>
      </c>
      <c r="K24" s="1046">
        <f>SUM(K11:K23)/13</f>
        <v>5028915657.96</v>
      </c>
      <c r="L24" s="1046">
        <f t="shared" ref="L24:N24" si="5">SUM(L11:L23)/13</f>
        <v>1862305936.1928439</v>
      </c>
      <c r="M24" s="1046">
        <f t="shared" si="5"/>
        <v>298946626.4144001</v>
      </c>
      <c r="N24" s="1046">
        <f t="shared" si="5"/>
        <v>0</v>
      </c>
      <c r="O24" s="1025"/>
    </row>
    <row r="25" spans="1:16" ht="13.5" thickTop="1" thickBot="1">
      <c r="A25" s="1026"/>
      <c r="B25" s="1025"/>
      <c r="C25" s="1047"/>
      <c r="D25" s="1047"/>
      <c r="E25" s="1048"/>
      <c r="F25" s="1048"/>
      <c r="G25" s="1025"/>
      <c r="H25" s="1025"/>
      <c r="I25" s="1047"/>
      <c r="J25" s="1047"/>
      <c r="K25" s="1047"/>
      <c r="L25" s="1047"/>
    </row>
    <row r="26" spans="1:16" s="1050" customFormat="1" ht="14.5" thickBot="1">
      <c r="A26" s="1049"/>
      <c r="B26" s="1031"/>
      <c r="C26" s="1828" t="s">
        <v>1158</v>
      </c>
      <c r="D26" s="1829"/>
      <c r="E26" s="1829"/>
      <c r="F26" s="1829"/>
      <c r="G26" s="1830"/>
      <c r="H26" s="1831"/>
      <c r="I26" s="1828" t="s">
        <v>1156</v>
      </c>
      <c r="J26" s="1830"/>
      <c r="K26" s="1830"/>
      <c r="L26" s="1830"/>
      <c r="M26" s="1830"/>
      <c r="N26" s="1831"/>
    </row>
    <row r="27" spans="1:16" s="1036" customFormat="1" ht="25.5">
      <c r="A27" s="1033" t="s">
        <v>474</v>
      </c>
      <c r="B27" s="1034" t="s">
        <v>160</v>
      </c>
      <c r="C27" s="1034" t="s">
        <v>526</v>
      </c>
      <c r="D27" s="1034" t="s">
        <v>209</v>
      </c>
      <c r="E27" s="1034" t="s">
        <v>754</v>
      </c>
      <c r="F27" s="1035" t="s">
        <v>755</v>
      </c>
      <c r="G27" s="1035" t="s">
        <v>756</v>
      </c>
      <c r="H27" s="1035" t="s">
        <v>757</v>
      </c>
      <c r="I27" s="1034" t="s">
        <v>526</v>
      </c>
      <c r="J27" s="1034" t="s">
        <v>209</v>
      </c>
      <c r="K27" s="1034" t="s">
        <v>754</v>
      </c>
      <c r="L27" s="1035" t="s">
        <v>755</v>
      </c>
      <c r="M27" s="1035" t="s">
        <v>756</v>
      </c>
      <c r="N27" s="1035" t="s">
        <v>757</v>
      </c>
    </row>
    <row r="28" spans="1:16" s="1037" customFormat="1" ht="13">
      <c r="A28" s="1026"/>
      <c r="B28" s="1028" t="s">
        <v>479</v>
      </c>
      <c r="C28" s="1028" t="s">
        <v>480</v>
      </c>
      <c r="D28" s="1028" t="s">
        <v>481</v>
      </c>
      <c r="E28" s="1034" t="s">
        <v>482</v>
      </c>
      <c r="F28" s="1028" t="s">
        <v>483</v>
      </c>
      <c r="G28" s="1028" t="s">
        <v>484</v>
      </c>
      <c r="H28" s="1034" t="s">
        <v>485</v>
      </c>
      <c r="I28" s="1028" t="s">
        <v>486</v>
      </c>
      <c r="J28" s="1028" t="s">
        <v>487</v>
      </c>
      <c r="K28" s="1034" t="s">
        <v>488</v>
      </c>
      <c r="L28" s="1028" t="s">
        <v>489</v>
      </c>
      <c r="M28" s="1034" t="s">
        <v>511</v>
      </c>
      <c r="N28" s="1034" t="s">
        <v>723</v>
      </c>
      <c r="O28" s="1025"/>
    </row>
    <row r="29" spans="1:16" s="1037" customFormat="1">
      <c r="A29" s="1026"/>
      <c r="B29" s="1038" t="s">
        <v>1536</v>
      </c>
      <c r="C29" s="1051"/>
      <c r="D29" s="1039"/>
      <c r="E29" s="1039"/>
      <c r="F29" s="1024"/>
      <c r="G29" s="1040"/>
      <c r="H29" s="1040"/>
      <c r="I29" s="1039"/>
      <c r="J29" s="1039"/>
      <c r="K29" s="1039"/>
      <c r="L29" s="1040"/>
      <c r="M29" s="1024"/>
      <c r="N29" s="1024"/>
    </row>
    <row r="30" spans="1:16" s="1037" customFormat="1" ht="88">
      <c r="A30" s="1026"/>
      <c r="B30" s="1028"/>
      <c r="C30" s="1041" t="s">
        <v>916</v>
      </c>
      <c r="D30" s="1041" t="s">
        <v>915</v>
      </c>
      <c r="E30" s="1052" t="s">
        <v>1641</v>
      </c>
      <c r="F30" s="103" t="s">
        <v>1642</v>
      </c>
      <c r="G30" s="103" t="s">
        <v>1643</v>
      </c>
      <c r="H30" s="1041" t="s">
        <v>1643</v>
      </c>
      <c r="I30" s="1041" t="s">
        <v>916</v>
      </c>
      <c r="J30" s="1041" t="s">
        <v>915</v>
      </c>
      <c r="K30" s="1052" t="s">
        <v>917</v>
      </c>
      <c r="L30" s="103" t="s">
        <v>918</v>
      </c>
      <c r="M30" s="1053" t="s">
        <v>490</v>
      </c>
      <c r="N30" s="1053" t="s">
        <v>490</v>
      </c>
    </row>
    <row r="31" spans="1:16">
      <c r="A31" s="1026">
        <v>15</v>
      </c>
      <c r="B31" s="1042" t="s">
        <v>491</v>
      </c>
      <c r="C31" s="1043">
        <v>1006437437</v>
      </c>
      <c r="D31" s="1043">
        <v>309129625</v>
      </c>
      <c r="E31" s="1043">
        <v>63412063.18</v>
      </c>
      <c r="F31" s="1043">
        <v>38664840.75</v>
      </c>
      <c r="G31" s="1043">
        <v>0</v>
      </c>
      <c r="H31" s="1043">
        <v>0</v>
      </c>
      <c r="I31" s="1043">
        <v>598085.89</v>
      </c>
      <c r="J31" s="1043">
        <v>0</v>
      </c>
      <c r="K31" s="1043">
        <v>104942.19</v>
      </c>
      <c r="L31" s="1043">
        <v>0</v>
      </c>
      <c r="M31" s="1043">
        <v>0</v>
      </c>
      <c r="N31" s="1043">
        <v>0</v>
      </c>
      <c r="P31" s="1025"/>
    </row>
    <row r="32" spans="1:16">
      <c r="A32" s="1026">
        <v>16</v>
      </c>
      <c r="B32" s="1042" t="s">
        <v>492</v>
      </c>
      <c r="C32" s="1044">
        <v>1010414345.5599998</v>
      </c>
      <c r="D32" s="1044">
        <v>312280449.09000003</v>
      </c>
      <c r="E32" s="1044">
        <v>60430730.609999955</v>
      </c>
      <c r="F32" s="1044">
        <v>39876316.700000003</v>
      </c>
      <c r="G32" s="1043">
        <v>0</v>
      </c>
      <c r="H32" s="1043">
        <v>0</v>
      </c>
      <c r="I32" s="1044">
        <v>648397.67999999993</v>
      </c>
      <c r="J32" s="1043">
        <v>0</v>
      </c>
      <c r="K32" s="1044">
        <v>104377.39</v>
      </c>
      <c r="L32" s="1043">
        <v>0</v>
      </c>
      <c r="M32" s="1043">
        <v>0</v>
      </c>
      <c r="N32" s="1043">
        <v>0</v>
      </c>
      <c r="P32" s="1025"/>
    </row>
    <row r="33" spans="1:16">
      <c r="A33" s="1026">
        <v>17</v>
      </c>
      <c r="B33" s="1025" t="s">
        <v>493</v>
      </c>
      <c r="C33" s="1044">
        <v>1022593593.8499999</v>
      </c>
      <c r="D33" s="1044">
        <v>315767745.99000001</v>
      </c>
      <c r="E33" s="1044">
        <v>61553432.409999996</v>
      </c>
      <c r="F33" s="1044">
        <v>41075037.850000001</v>
      </c>
      <c r="G33" s="1043">
        <v>0</v>
      </c>
      <c r="H33" s="1043">
        <v>0</v>
      </c>
      <c r="I33" s="1044">
        <v>694044.91</v>
      </c>
      <c r="J33" s="1043">
        <v>0</v>
      </c>
      <c r="K33" s="1044">
        <v>103812.59</v>
      </c>
      <c r="L33" s="1043">
        <v>0</v>
      </c>
      <c r="M33" s="1043">
        <v>0</v>
      </c>
      <c r="N33" s="1043">
        <v>0</v>
      </c>
      <c r="P33" s="1025"/>
    </row>
    <row r="34" spans="1:16">
      <c r="A34" s="1026">
        <v>18</v>
      </c>
      <c r="B34" s="1025" t="s">
        <v>494</v>
      </c>
      <c r="C34" s="1044">
        <v>1038371927.4499997</v>
      </c>
      <c r="D34" s="1044">
        <v>318735876.43000001</v>
      </c>
      <c r="E34" s="1044">
        <v>62817138.269999996</v>
      </c>
      <c r="F34" s="1044">
        <v>42637160.969999999</v>
      </c>
      <c r="G34" s="1043">
        <v>0</v>
      </c>
      <c r="H34" s="1043">
        <v>0</v>
      </c>
      <c r="I34" s="1044">
        <v>745467.14999999991</v>
      </c>
      <c r="J34" s="1043">
        <v>0</v>
      </c>
      <c r="K34" s="1044">
        <v>103247.79</v>
      </c>
      <c r="L34" s="1043">
        <v>0</v>
      </c>
      <c r="M34" s="1043">
        <v>0</v>
      </c>
      <c r="N34" s="1043">
        <v>0</v>
      </c>
      <c r="P34" s="1025"/>
    </row>
    <row r="35" spans="1:16">
      <c r="A35" s="1026">
        <v>19</v>
      </c>
      <c r="B35" s="1025" t="s">
        <v>162</v>
      </c>
      <c r="C35" s="1044">
        <v>1038165157.7799999</v>
      </c>
      <c r="D35" s="1044">
        <v>320546254.05000001</v>
      </c>
      <c r="E35" s="1044">
        <v>63690613.530000001</v>
      </c>
      <c r="F35" s="1044">
        <v>44088382.810000002</v>
      </c>
      <c r="G35" s="1043">
        <v>0</v>
      </c>
      <c r="H35" s="1043">
        <v>0</v>
      </c>
      <c r="I35" s="1044">
        <v>796889.38000000012</v>
      </c>
      <c r="J35" s="1043">
        <v>0</v>
      </c>
      <c r="K35" s="1044">
        <v>102682.99</v>
      </c>
      <c r="L35" s="1043">
        <v>0</v>
      </c>
      <c r="M35" s="1043">
        <v>0</v>
      </c>
      <c r="N35" s="1043">
        <v>0</v>
      </c>
      <c r="P35" s="1025"/>
    </row>
    <row r="36" spans="1:16" ht="13.5" customHeight="1">
      <c r="A36" s="1026">
        <v>20</v>
      </c>
      <c r="B36" s="1025" t="s">
        <v>163</v>
      </c>
      <c r="C36" s="1044">
        <v>1048608989.7900002</v>
      </c>
      <c r="D36" s="1044">
        <v>324550629.18000001</v>
      </c>
      <c r="E36" s="1044">
        <v>64815305.100000001</v>
      </c>
      <c r="F36" s="1044">
        <v>45555233.899999999</v>
      </c>
      <c r="G36" s="1043">
        <v>0</v>
      </c>
      <c r="H36" s="1043">
        <v>0</v>
      </c>
      <c r="I36" s="1044">
        <v>848311.61</v>
      </c>
      <c r="J36" s="1043">
        <v>0</v>
      </c>
      <c r="K36" s="1044">
        <v>102118.19</v>
      </c>
      <c r="L36" s="1043">
        <v>0</v>
      </c>
      <c r="M36" s="1043">
        <v>0</v>
      </c>
      <c r="N36" s="1043">
        <v>0</v>
      </c>
      <c r="P36" s="1025"/>
    </row>
    <row r="37" spans="1:16">
      <c r="A37" s="1026">
        <v>21</v>
      </c>
      <c r="B37" s="1025" t="s">
        <v>164</v>
      </c>
      <c r="C37" s="1044">
        <v>1062067536.9800001</v>
      </c>
      <c r="D37" s="1044">
        <v>327358720.75</v>
      </c>
      <c r="E37" s="1044">
        <v>65641721.100000001</v>
      </c>
      <c r="F37" s="1044">
        <v>47026150.969999999</v>
      </c>
      <c r="G37" s="1043">
        <v>0</v>
      </c>
      <c r="H37" s="1043">
        <v>0</v>
      </c>
      <c r="I37" s="1044">
        <v>899733.84</v>
      </c>
      <c r="J37" s="1043">
        <v>0</v>
      </c>
      <c r="K37" s="1044">
        <v>101553.39</v>
      </c>
      <c r="L37" s="1043">
        <v>0</v>
      </c>
      <c r="M37" s="1043">
        <v>0</v>
      </c>
      <c r="N37" s="1043">
        <v>0</v>
      </c>
      <c r="P37" s="1025"/>
    </row>
    <row r="38" spans="1:16">
      <c r="A38" s="1026">
        <v>22</v>
      </c>
      <c r="B38" s="1025" t="s">
        <v>495</v>
      </c>
      <c r="C38" s="1044">
        <v>1066652368.1699998</v>
      </c>
      <c r="D38" s="1044">
        <v>329627866.43000001</v>
      </c>
      <c r="E38" s="1044">
        <v>66736342.109999999</v>
      </c>
      <c r="F38" s="1044">
        <v>48501325.009999998</v>
      </c>
      <c r="G38" s="1043">
        <v>0</v>
      </c>
      <c r="H38" s="1043">
        <v>0</v>
      </c>
      <c r="I38" s="1044">
        <v>951156.06</v>
      </c>
      <c r="J38" s="1043">
        <v>0</v>
      </c>
      <c r="K38" s="1044">
        <v>100988.59</v>
      </c>
      <c r="L38" s="1043">
        <v>0</v>
      </c>
      <c r="M38" s="1043">
        <v>0</v>
      </c>
      <c r="N38" s="1043">
        <v>0</v>
      </c>
      <c r="P38" s="1025"/>
    </row>
    <row r="39" spans="1:16">
      <c r="A39" s="1026">
        <v>23</v>
      </c>
      <c r="B39" s="1025" t="s">
        <v>496</v>
      </c>
      <c r="C39" s="1044">
        <v>1074929690.53</v>
      </c>
      <c r="D39" s="1044">
        <v>332229694.00000006</v>
      </c>
      <c r="E39" s="1044">
        <v>67806256.870000005</v>
      </c>
      <c r="F39" s="1044">
        <v>49975796.189999998</v>
      </c>
      <c r="G39" s="1043">
        <v>0</v>
      </c>
      <c r="H39" s="1043">
        <v>0</v>
      </c>
      <c r="I39" s="1044">
        <v>998632.82999999984</v>
      </c>
      <c r="J39" s="1043">
        <v>0</v>
      </c>
      <c r="K39" s="1044">
        <v>100423.79</v>
      </c>
      <c r="L39" s="1043">
        <v>0</v>
      </c>
      <c r="M39" s="1043">
        <v>0</v>
      </c>
      <c r="N39" s="1043">
        <v>0</v>
      </c>
      <c r="P39" s="1025"/>
    </row>
    <row r="40" spans="1:16">
      <c r="A40" s="1026">
        <v>24</v>
      </c>
      <c r="B40" s="1025" t="s">
        <v>497</v>
      </c>
      <c r="C40" s="1044">
        <v>1087198754.1700001</v>
      </c>
      <c r="D40" s="1044">
        <v>336480436.52999997</v>
      </c>
      <c r="E40" s="1044">
        <v>68178076.739999995</v>
      </c>
      <c r="F40" s="1044">
        <v>51483392.130000003</v>
      </c>
      <c r="G40" s="1043">
        <v>0</v>
      </c>
      <c r="H40" s="1043">
        <v>0</v>
      </c>
      <c r="I40" s="1044">
        <v>1010812.2100000001</v>
      </c>
      <c r="J40" s="1043">
        <v>0</v>
      </c>
      <c r="K40" s="1044">
        <v>99761.41</v>
      </c>
      <c r="L40" s="1043">
        <v>0</v>
      </c>
      <c r="M40" s="1043">
        <v>0</v>
      </c>
      <c r="N40" s="1043">
        <v>0</v>
      </c>
      <c r="P40" s="1025"/>
    </row>
    <row r="41" spans="1:16">
      <c r="A41" s="1026">
        <v>25</v>
      </c>
      <c r="B41" s="1025" t="s">
        <v>498</v>
      </c>
      <c r="C41" s="1044">
        <v>1094357698.8199999</v>
      </c>
      <c r="D41" s="1044">
        <v>340492651.30000001</v>
      </c>
      <c r="E41" s="1044">
        <v>69382684.170000002</v>
      </c>
      <c r="F41" s="1044">
        <v>52965721.649999999</v>
      </c>
      <c r="G41" s="1043">
        <v>0</v>
      </c>
      <c r="H41" s="1043">
        <v>0</v>
      </c>
      <c r="I41" s="1044">
        <v>1025225.57</v>
      </c>
      <c r="J41" s="1043">
        <v>0</v>
      </c>
      <c r="K41" s="1044">
        <v>99000.15</v>
      </c>
      <c r="L41" s="1043">
        <v>0</v>
      </c>
      <c r="M41" s="1043">
        <v>0</v>
      </c>
      <c r="N41" s="1043">
        <v>0</v>
      </c>
      <c r="P41" s="1025"/>
    </row>
    <row r="42" spans="1:16">
      <c r="A42" s="1026">
        <v>26</v>
      </c>
      <c r="B42" s="1025" t="s">
        <v>499</v>
      </c>
      <c r="C42" s="1044">
        <v>1116117180.3299999</v>
      </c>
      <c r="D42" s="1044">
        <v>356328610.83999997</v>
      </c>
      <c r="E42" s="1044">
        <v>70286021.549999997</v>
      </c>
      <c r="F42" s="1044">
        <v>55007339.810000002</v>
      </c>
      <c r="G42" s="1043">
        <v>0</v>
      </c>
      <c r="H42" s="1043">
        <v>0</v>
      </c>
      <c r="I42" s="1044">
        <v>1026663.3600000001</v>
      </c>
      <c r="J42" s="1043">
        <v>0</v>
      </c>
      <c r="K42" s="1044">
        <v>98238.89</v>
      </c>
      <c r="L42" s="1043">
        <v>0</v>
      </c>
      <c r="M42" s="1043">
        <v>0</v>
      </c>
      <c r="N42" s="1043">
        <v>0</v>
      </c>
      <c r="P42" s="1025"/>
    </row>
    <row r="43" spans="1:16">
      <c r="A43" s="1026">
        <v>27</v>
      </c>
      <c r="B43" s="1025" t="s">
        <v>500</v>
      </c>
      <c r="C43" s="1044">
        <f>'5 - Cost Support 1'!I215</f>
        <v>1117826763</v>
      </c>
      <c r="D43" s="1044">
        <v>359886909.08999997</v>
      </c>
      <c r="E43" s="1044">
        <f>'5 - Cost Support 1'!I219</f>
        <v>69920506</v>
      </c>
      <c r="F43" s="1044">
        <f>'5 - Cost Support 1'!I216</f>
        <v>56683544</v>
      </c>
      <c r="G43" s="1043">
        <v>0</v>
      </c>
      <c r="H43" s="1043">
        <v>0</v>
      </c>
      <c r="I43" s="1044">
        <v>1003122.9000000001</v>
      </c>
      <c r="J43" s="1043">
        <v>0</v>
      </c>
      <c r="K43" s="1044">
        <v>97477.63</v>
      </c>
      <c r="L43" s="1043">
        <v>0</v>
      </c>
      <c r="M43" s="1043">
        <v>0</v>
      </c>
      <c r="N43" s="1043">
        <v>0</v>
      </c>
      <c r="P43" s="1025"/>
    </row>
    <row r="44" spans="1:16" ht="13" thickBot="1">
      <c r="A44" s="1026">
        <v>28</v>
      </c>
      <c r="B44" s="1045" t="s">
        <v>501</v>
      </c>
      <c r="C44" s="1046">
        <f t="shared" ref="C44:L44" si="6">SUM(C31:C43)/13</f>
        <v>1060287803.3407693</v>
      </c>
      <c r="D44" s="1046">
        <f t="shared" si="6"/>
        <v>329493497.59076923</v>
      </c>
      <c r="E44" s="1046">
        <f t="shared" si="6"/>
        <v>65743914.741538458</v>
      </c>
      <c r="F44" s="1046">
        <f t="shared" si="6"/>
        <v>47195403.287692308</v>
      </c>
      <c r="G44" s="1046">
        <f t="shared" si="6"/>
        <v>0</v>
      </c>
      <c r="H44" s="1046">
        <f t="shared" si="6"/>
        <v>0</v>
      </c>
      <c r="I44" s="1046">
        <f t="shared" si="6"/>
        <v>865118.72230769217</v>
      </c>
      <c r="J44" s="1046">
        <f t="shared" si="6"/>
        <v>0</v>
      </c>
      <c r="K44" s="1046">
        <f t="shared" si="6"/>
        <v>101432.69153846151</v>
      </c>
      <c r="L44" s="1046">
        <f t="shared" si="6"/>
        <v>0</v>
      </c>
      <c r="M44" s="1046">
        <f t="shared" ref="M44:N44" si="7">SUM(M31:M43)/13</f>
        <v>0</v>
      </c>
      <c r="N44" s="1046">
        <f t="shared" si="7"/>
        <v>0</v>
      </c>
    </row>
    <row r="45" spans="1:16" ht="13.5" thickTop="1" thickBot="1"/>
    <row r="46" spans="1:16" s="1050" customFormat="1" ht="14.5" thickBot="1">
      <c r="A46" s="1054"/>
      <c r="C46" s="1823" t="s">
        <v>810</v>
      </c>
      <c r="D46" s="1824"/>
      <c r="E46" s="1824"/>
      <c r="F46" s="1824"/>
      <c r="G46" s="1824"/>
      <c r="H46" s="1825"/>
    </row>
    <row r="47" spans="1:16" ht="26">
      <c r="A47" s="1055" t="s">
        <v>474</v>
      </c>
      <c r="B47" s="1034" t="s">
        <v>160</v>
      </c>
      <c r="C47" s="1034" t="s">
        <v>526</v>
      </c>
      <c r="D47" s="1034" t="s">
        <v>209</v>
      </c>
      <c r="E47" s="1034" t="s">
        <v>149</v>
      </c>
      <c r="F47" s="1034" t="s">
        <v>347</v>
      </c>
      <c r="G47" s="1056" t="s">
        <v>758</v>
      </c>
      <c r="H47" s="1056" t="s">
        <v>759</v>
      </c>
    </row>
    <row r="48" spans="1:16" ht="13">
      <c r="A48" s="1049"/>
      <c r="B48" s="1028" t="s">
        <v>479</v>
      </c>
      <c r="C48" s="1028" t="s">
        <v>480</v>
      </c>
      <c r="D48" s="1028" t="s">
        <v>481</v>
      </c>
      <c r="E48" s="1034" t="s">
        <v>482</v>
      </c>
      <c r="F48" s="1028" t="s">
        <v>483</v>
      </c>
      <c r="G48" s="1028" t="s">
        <v>484</v>
      </c>
      <c r="H48" s="1034" t="s">
        <v>485</v>
      </c>
    </row>
    <row r="49" spans="1:8">
      <c r="A49" s="1049"/>
      <c r="B49" s="1057" t="s">
        <v>1536</v>
      </c>
      <c r="C49" s="1039">
        <v>9</v>
      </c>
      <c r="D49" s="1039">
        <v>30</v>
      </c>
      <c r="E49" s="1039">
        <v>31</v>
      </c>
      <c r="F49" s="1039">
        <v>32</v>
      </c>
      <c r="G49" s="1039">
        <v>12</v>
      </c>
      <c r="H49" s="1039">
        <v>11</v>
      </c>
    </row>
    <row r="50" spans="1:8" ht="13">
      <c r="A50" s="1049"/>
      <c r="B50" s="1028"/>
      <c r="C50" s="1041" t="s">
        <v>919</v>
      </c>
      <c r="D50" s="1041" t="s">
        <v>920</v>
      </c>
      <c r="E50" s="1041" t="s">
        <v>921</v>
      </c>
      <c r="F50" s="1041" t="s">
        <v>922</v>
      </c>
      <c r="G50" s="1041" t="s">
        <v>924</v>
      </c>
      <c r="H50" s="1041" t="s">
        <v>923</v>
      </c>
    </row>
    <row r="51" spans="1:8">
      <c r="A51" s="1049">
        <v>29</v>
      </c>
      <c r="B51" s="1042" t="s">
        <v>491</v>
      </c>
      <c r="C51" s="1043">
        <f t="shared" ref="C51:C63" si="8">+C31-I31</f>
        <v>1005839351.11</v>
      </c>
      <c r="D51" s="1043">
        <f t="shared" ref="D51:D63" si="9">+D31-J31</f>
        <v>309129625</v>
      </c>
      <c r="E51" s="1043">
        <f t="shared" ref="E51:E63" si="10">+E31-K31</f>
        <v>63307120.990000002</v>
      </c>
      <c r="F51" s="1043">
        <f t="shared" ref="F51:F63" si="11">+F31-L31</f>
        <v>38664840.75</v>
      </c>
      <c r="G51" s="1043">
        <f>+G31-M31</f>
        <v>0</v>
      </c>
      <c r="H51" s="1043">
        <f>+H31-N31</f>
        <v>0</v>
      </c>
    </row>
    <row r="52" spans="1:8">
      <c r="A52" s="1049">
        <v>30</v>
      </c>
      <c r="B52" s="1042" t="s">
        <v>492</v>
      </c>
      <c r="C52" s="1043">
        <f t="shared" si="8"/>
        <v>1009765947.8799999</v>
      </c>
      <c r="D52" s="1043">
        <f t="shared" si="9"/>
        <v>312280449.09000003</v>
      </c>
      <c r="E52" s="1043">
        <f t="shared" si="10"/>
        <v>60326353.219999954</v>
      </c>
      <c r="F52" s="1043">
        <f t="shared" si="11"/>
        <v>39876316.700000003</v>
      </c>
      <c r="G52" s="1043">
        <f t="shared" ref="G52:H52" si="12">+G32-M32</f>
        <v>0</v>
      </c>
      <c r="H52" s="1043">
        <f t="shared" si="12"/>
        <v>0</v>
      </c>
    </row>
    <row r="53" spans="1:8">
      <c r="A53" s="1049">
        <v>31</v>
      </c>
      <c r="B53" s="1025" t="s">
        <v>493</v>
      </c>
      <c r="C53" s="1043">
        <f t="shared" si="8"/>
        <v>1021899548.9399999</v>
      </c>
      <c r="D53" s="1043">
        <f t="shared" si="9"/>
        <v>315767745.99000001</v>
      </c>
      <c r="E53" s="1043">
        <f t="shared" si="10"/>
        <v>61449619.819999993</v>
      </c>
      <c r="F53" s="1043">
        <f t="shared" si="11"/>
        <v>41075037.850000001</v>
      </c>
      <c r="G53" s="1043">
        <f t="shared" ref="G53:H53" si="13">+G33-M33</f>
        <v>0</v>
      </c>
      <c r="H53" s="1043">
        <f t="shared" si="13"/>
        <v>0</v>
      </c>
    </row>
    <row r="54" spans="1:8">
      <c r="A54" s="1049">
        <v>32</v>
      </c>
      <c r="B54" s="1025" t="s">
        <v>494</v>
      </c>
      <c r="C54" s="1043">
        <f t="shared" si="8"/>
        <v>1037626460.2999997</v>
      </c>
      <c r="D54" s="1043">
        <f t="shared" si="9"/>
        <v>318735876.43000001</v>
      </c>
      <c r="E54" s="1043">
        <f t="shared" si="10"/>
        <v>62713890.479999997</v>
      </c>
      <c r="F54" s="1043">
        <f t="shared" si="11"/>
        <v>42637160.969999999</v>
      </c>
      <c r="G54" s="1043">
        <f t="shared" ref="G54:H54" si="14">+G34-M34</f>
        <v>0</v>
      </c>
      <c r="H54" s="1043">
        <f t="shared" si="14"/>
        <v>0</v>
      </c>
    </row>
    <row r="55" spans="1:8">
      <c r="A55" s="1049">
        <v>33</v>
      </c>
      <c r="B55" s="1025" t="s">
        <v>162</v>
      </c>
      <c r="C55" s="1043">
        <f t="shared" si="8"/>
        <v>1037368268.3999999</v>
      </c>
      <c r="D55" s="1043">
        <f t="shared" si="9"/>
        <v>320546254.05000001</v>
      </c>
      <c r="E55" s="1043">
        <f t="shared" si="10"/>
        <v>63587930.539999999</v>
      </c>
      <c r="F55" s="1043">
        <f t="shared" si="11"/>
        <v>44088382.810000002</v>
      </c>
      <c r="G55" s="1043">
        <f t="shared" ref="G55:H55" si="15">+G35-M35</f>
        <v>0</v>
      </c>
      <c r="H55" s="1043">
        <f t="shared" si="15"/>
        <v>0</v>
      </c>
    </row>
    <row r="56" spans="1:8">
      <c r="A56" s="1049">
        <v>34</v>
      </c>
      <c r="B56" s="1025" t="s">
        <v>163</v>
      </c>
      <c r="C56" s="1043">
        <f t="shared" si="8"/>
        <v>1047760678.1800002</v>
      </c>
      <c r="D56" s="1043">
        <f t="shared" si="9"/>
        <v>324550629.18000001</v>
      </c>
      <c r="E56" s="1043">
        <f t="shared" si="10"/>
        <v>64713186.910000004</v>
      </c>
      <c r="F56" s="1043">
        <f t="shared" si="11"/>
        <v>45555233.899999999</v>
      </c>
      <c r="G56" s="1043">
        <f t="shared" ref="G56:H56" si="16">+G36-M36</f>
        <v>0</v>
      </c>
      <c r="H56" s="1043">
        <f t="shared" si="16"/>
        <v>0</v>
      </c>
    </row>
    <row r="57" spans="1:8">
      <c r="A57" s="1049">
        <v>35</v>
      </c>
      <c r="B57" s="1025" t="s">
        <v>164</v>
      </c>
      <c r="C57" s="1043">
        <f t="shared" si="8"/>
        <v>1061167803.1400001</v>
      </c>
      <c r="D57" s="1043">
        <f t="shared" si="9"/>
        <v>327358720.75</v>
      </c>
      <c r="E57" s="1043">
        <f t="shared" si="10"/>
        <v>65540167.710000001</v>
      </c>
      <c r="F57" s="1043">
        <f t="shared" si="11"/>
        <v>47026150.969999999</v>
      </c>
      <c r="G57" s="1043">
        <f t="shared" ref="G57:H57" si="17">+G37-M37</f>
        <v>0</v>
      </c>
      <c r="H57" s="1043">
        <f t="shared" si="17"/>
        <v>0</v>
      </c>
    </row>
    <row r="58" spans="1:8">
      <c r="A58" s="1049">
        <v>36</v>
      </c>
      <c r="B58" s="1025" t="s">
        <v>495</v>
      </c>
      <c r="C58" s="1043">
        <f t="shared" si="8"/>
        <v>1065701212.1099999</v>
      </c>
      <c r="D58" s="1043">
        <f t="shared" si="9"/>
        <v>329627866.43000001</v>
      </c>
      <c r="E58" s="1043">
        <f>+E38-K38</f>
        <v>66635353.519999996</v>
      </c>
      <c r="F58" s="1043">
        <f t="shared" si="11"/>
        <v>48501325.009999998</v>
      </c>
      <c r="G58" s="1043">
        <f t="shared" ref="G58:H58" si="18">+G38-M38</f>
        <v>0</v>
      </c>
      <c r="H58" s="1043">
        <f t="shared" si="18"/>
        <v>0</v>
      </c>
    </row>
    <row r="59" spans="1:8">
      <c r="A59" s="1049">
        <v>37</v>
      </c>
      <c r="B59" s="1025" t="s">
        <v>496</v>
      </c>
      <c r="C59" s="1043">
        <f t="shared" si="8"/>
        <v>1073931057.7</v>
      </c>
      <c r="D59" s="1043">
        <f t="shared" si="9"/>
        <v>332229694.00000006</v>
      </c>
      <c r="E59" s="1043">
        <f>+E39-K39</f>
        <v>67705833.079999998</v>
      </c>
      <c r="F59" s="1043">
        <f t="shared" si="11"/>
        <v>49975796.189999998</v>
      </c>
      <c r="G59" s="1043">
        <f t="shared" ref="G59:H59" si="19">+G39-M39</f>
        <v>0</v>
      </c>
      <c r="H59" s="1043">
        <f t="shared" si="19"/>
        <v>0</v>
      </c>
    </row>
    <row r="60" spans="1:8">
      <c r="A60" s="1049">
        <v>38</v>
      </c>
      <c r="B60" s="1025" t="s">
        <v>497</v>
      </c>
      <c r="C60" s="1043">
        <f t="shared" si="8"/>
        <v>1086187941.96</v>
      </c>
      <c r="D60" s="1043">
        <f t="shared" si="9"/>
        <v>336480436.52999997</v>
      </c>
      <c r="E60" s="1043">
        <f>+E40-K40</f>
        <v>68078315.329999998</v>
      </c>
      <c r="F60" s="1043">
        <f t="shared" si="11"/>
        <v>51483392.130000003</v>
      </c>
      <c r="G60" s="1043">
        <f t="shared" ref="G60:H60" si="20">+G40-M40</f>
        <v>0</v>
      </c>
      <c r="H60" s="1043">
        <f t="shared" si="20"/>
        <v>0</v>
      </c>
    </row>
    <row r="61" spans="1:8">
      <c r="A61" s="1049">
        <v>39</v>
      </c>
      <c r="B61" s="1025" t="s">
        <v>498</v>
      </c>
      <c r="C61" s="1043">
        <f t="shared" si="8"/>
        <v>1093332473.25</v>
      </c>
      <c r="D61" s="1043">
        <f t="shared" si="9"/>
        <v>340492651.30000001</v>
      </c>
      <c r="E61" s="1043">
        <f t="shared" si="10"/>
        <v>69283684.019999996</v>
      </c>
      <c r="F61" s="1043">
        <f t="shared" si="11"/>
        <v>52965721.649999999</v>
      </c>
      <c r="G61" s="1043">
        <f t="shared" ref="G61:H61" si="21">+G41-M41</f>
        <v>0</v>
      </c>
      <c r="H61" s="1043">
        <f t="shared" si="21"/>
        <v>0</v>
      </c>
    </row>
    <row r="62" spans="1:8">
      <c r="A62" s="1049">
        <v>40</v>
      </c>
      <c r="B62" s="1025" t="s">
        <v>499</v>
      </c>
      <c r="C62" s="1043">
        <f t="shared" si="8"/>
        <v>1115090516.97</v>
      </c>
      <c r="D62" s="1043">
        <f t="shared" si="9"/>
        <v>356328610.83999997</v>
      </c>
      <c r="E62" s="1043">
        <f t="shared" si="10"/>
        <v>70187782.659999996</v>
      </c>
      <c r="F62" s="1043">
        <f t="shared" si="11"/>
        <v>55007339.810000002</v>
      </c>
      <c r="G62" s="1043">
        <f t="shared" ref="G62:H62" si="22">+G42-M42</f>
        <v>0</v>
      </c>
      <c r="H62" s="1043">
        <f t="shared" si="22"/>
        <v>0</v>
      </c>
    </row>
    <row r="63" spans="1:8">
      <c r="A63" s="1049">
        <v>41</v>
      </c>
      <c r="B63" s="1025" t="s">
        <v>500</v>
      </c>
      <c r="C63" s="1043">
        <f t="shared" si="8"/>
        <v>1116823640.0999999</v>
      </c>
      <c r="D63" s="1043">
        <f t="shared" si="9"/>
        <v>359886909.08999997</v>
      </c>
      <c r="E63" s="1043">
        <f t="shared" si="10"/>
        <v>69823028.370000005</v>
      </c>
      <c r="F63" s="1043">
        <f t="shared" si="11"/>
        <v>56683544</v>
      </c>
      <c r="G63" s="1043">
        <f t="shared" ref="G63:H63" si="23">+G43-M43</f>
        <v>0</v>
      </c>
      <c r="H63" s="1043">
        <f t="shared" si="23"/>
        <v>0</v>
      </c>
    </row>
    <row r="64" spans="1:8" ht="13" thickBot="1">
      <c r="A64" s="1049">
        <v>42</v>
      </c>
      <c r="B64" s="1045" t="s">
        <v>501</v>
      </c>
      <c r="C64" s="1046">
        <f t="shared" ref="C64:F64" si="24">SUM(C51:C63)/13</f>
        <v>1059422684.6184616</v>
      </c>
      <c r="D64" s="1046">
        <f t="shared" si="24"/>
        <v>329493497.59076923</v>
      </c>
      <c r="E64" s="1046">
        <f t="shared" si="24"/>
        <v>65642482.049999997</v>
      </c>
      <c r="F64" s="1046">
        <f t="shared" si="24"/>
        <v>47195403.287692308</v>
      </c>
      <c r="G64" s="1046">
        <f t="shared" ref="G64:H64" si="25">SUM(G51:G63)/13</f>
        <v>0</v>
      </c>
      <c r="H64" s="1046">
        <f t="shared" si="25"/>
        <v>0</v>
      </c>
    </row>
    <row r="65" spans="1:2" ht="13" thickTop="1"/>
    <row r="68" spans="1:2">
      <c r="A68" s="1026" t="s">
        <v>628</v>
      </c>
    </row>
    <row r="69" spans="1:2">
      <c r="A69" s="1026" t="s">
        <v>9</v>
      </c>
      <c r="B69" s="1058" t="s">
        <v>1101</v>
      </c>
    </row>
    <row r="70" spans="1:2">
      <c r="A70" s="1026"/>
    </row>
  </sheetData>
  <customSheetViews>
    <customSheetView guid="{E6D9E970-926F-4F3B-8D36-41EB74ECFD6A}" scale="65" fitToPage="1" topLeftCell="A43">
      <selection activeCell="J50" sqref="J50"/>
      <pageMargins left="0.25" right="0.25" top="0.75" bottom="0.75" header="0.3" footer="0.3"/>
      <pageSetup scale="36" orientation="landscape" r:id="rId1"/>
    </customSheetView>
  </customSheetViews>
  <mergeCells count="6">
    <mergeCell ref="C46:H46"/>
    <mergeCell ref="G6:J6"/>
    <mergeCell ref="K6:N6"/>
    <mergeCell ref="C6:F6"/>
    <mergeCell ref="C26:H26"/>
    <mergeCell ref="I26:N26"/>
  </mergeCells>
  <pageMargins left="0.25" right="0.25" top="0.75" bottom="0.75" header="0.3" footer="0.3"/>
  <pageSetup scale="38"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8E9B4-20AD-4909-A311-AD282DEA440E}">
  <sheetPr>
    <pageSetUpPr fitToPage="1"/>
  </sheetPr>
  <dimension ref="A1:M155"/>
  <sheetViews>
    <sheetView view="pageBreakPreview" topLeftCell="A46" zoomScale="60" zoomScaleNormal="90" workbookViewId="0">
      <selection sqref="A1:XFD1048576"/>
    </sheetView>
  </sheetViews>
  <sheetFormatPr defaultColWidth="9.1796875" defaultRowHeight="15.5"/>
  <cols>
    <col min="1" max="1" width="6.1796875" style="250" customWidth="1"/>
    <col min="2" max="2" width="79.7265625" style="250" customWidth="1"/>
    <col min="3" max="6" width="15" style="250" customWidth="1"/>
    <col min="7" max="7" width="14.1796875" style="250" bestFit="1" customWidth="1"/>
    <col min="8" max="8" width="9.1796875" style="250"/>
    <col min="9" max="9" width="17.7265625" style="250" bestFit="1" customWidth="1"/>
    <col min="10" max="10" width="16" style="250" bestFit="1" customWidth="1"/>
    <col min="11" max="11" width="9.1796875" style="250"/>
    <col min="12" max="12" width="11.453125" style="250" bestFit="1" customWidth="1"/>
    <col min="13" max="13" width="17.54296875" style="250" customWidth="1"/>
    <col min="14" max="16384" width="9.1796875" style="250"/>
  </cols>
  <sheetData>
    <row r="1" spans="1:13" ht="18">
      <c r="A1" s="1832" t="s">
        <v>1400</v>
      </c>
      <c r="B1" s="1832"/>
      <c r="C1" s="1832"/>
      <c r="D1" s="1832"/>
      <c r="E1" s="1832"/>
      <c r="F1" s="249"/>
      <c r="I1" s="288"/>
    </row>
    <row r="2" spans="1:13">
      <c r="A2" s="1833" t="s">
        <v>523</v>
      </c>
      <c r="B2" s="1833"/>
      <c r="C2" s="1833"/>
      <c r="D2" s="1833"/>
      <c r="E2" s="1833"/>
      <c r="F2" s="249"/>
    </row>
    <row r="3" spans="1:13">
      <c r="A3" s="1833"/>
      <c r="B3" s="1833"/>
      <c r="C3" s="1833"/>
      <c r="D3" s="1833"/>
      <c r="E3" s="1833"/>
      <c r="F3" s="249"/>
    </row>
    <row r="4" spans="1:13" s="1100" customFormat="1" ht="13">
      <c r="B4" s="1101" t="s">
        <v>479</v>
      </c>
      <c r="C4" s="1101" t="s">
        <v>480</v>
      </c>
      <c r="D4" s="1101" t="s">
        <v>481</v>
      </c>
      <c r="E4" s="1101" t="s">
        <v>482</v>
      </c>
      <c r="F4" s="1101" t="s">
        <v>517</v>
      </c>
      <c r="G4" s="1101" t="s">
        <v>518</v>
      </c>
      <c r="H4" s="1102"/>
      <c r="I4" s="1101"/>
      <c r="J4" s="1101"/>
      <c r="K4" s="1101"/>
      <c r="L4" s="1101"/>
      <c r="M4" s="1101"/>
    </row>
    <row r="5" spans="1:13" s="1100" customFormat="1" ht="13">
      <c r="B5" s="1083" t="s">
        <v>519</v>
      </c>
    </row>
    <row r="6" spans="1:13" s="1100" customFormat="1" ht="12.5">
      <c r="B6" s="1042" t="s">
        <v>520</v>
      </c>
      <c r="C6" s="1084" t="s">
        <v>44</v>
      </c>
      <c r="D6" s="1084" t="s">
        <v>727</v>
      </c>
      <c r="E6" s="1089"/>
      <c r="F6" s="1089"/>
      <c r="G6" s="1085" t="s">
        <v>44</v>
      </c>
    </row>
    <row r="7" spans="1:13" s="1100" customFormat="1" ht="12.5">
      <c r="A7" s="1085">
        <v>1</v>
      </c>
      <c r="B7" s="1086" t="s">
        <v>726</v>
      </c>
      <c r="C7" s="1087">
        <v>0</v>
      </c>
      <c r="D7" s="1088">
        <v>1</v>
      </c>
      <c r="E7" s="1089"/>
      <c r="F7" s="1089"/>
      <c r="G7" s="1090">
        <f>+C7*D7</f>
        <v>0</v>
      </c>
      <c r="H7" s="1085"/>
    </row>
    <row r="8" spans="1:13" s="1100" customFormat="1" ht="12.5">
      <c r="A8" s="1085">
        <v>2</v>
      </c>
      <c r="B8" s="1086" t="s">
        <v>531</v>
      </c>
      <c r="C8" s="1091">
        <v>0</v>
      </c>
      <c r="D8" s="1088">
        <f>+'ATT H-1A'!H24</f>
        <v>0.13446617068235894</v>
      </c>
      <c r="E8" s="1089"/>
      <c r="F8" s="1089"/>
      <c r="G8" s="1090">
        <f>+C8*D8</f>
        <v>0</v>
      </c>
      <c r="H8" s="1085"/>
    </row>
    <row r="9" spans="1:13" s="1100" customFormat="1" ht="12.5">
      <c r="A9" s="1085">
        <v>3</v>
      </c>
      <c r="B9" s="1086"/>
      <c r="C9" s="1092"/>
      <c r="D9" s="1089"/>
      <c r="E9" s="1089"/>
      <c r="F9" s="1089"/>
      <c r="G9" s="1090">
        <f t="shared" ref="G9" si="0">+C9*D9</f>
        <v>0</v>
      </c>
      <c r="H9" s="1085"/>
    </row>
    <row r="10" spans="1:13" s="1100" customFormat="1" ht="12.5">
      <c r="A10" s="1085">
        <v>4</v>
      </c>
      <c r="B10" s="1042" t="s">
        <v>44</v>
      </c>
      <c r="C10" s="1090">
        <f>SUM(C7:C9)</f>
        <v>0</v>
      </c>
      <c r="D10" s="1090"/>
      <c r="E10" s="1090"/>
      <c r="F10" s="1090"/>
      <c r="G10" s="1090">
        <f>SUM(G7:G9)</f>
        <v>0</v>
      </c>
      <c r="H10" s="1085"/>
      <c r="L10" s="1103"/>
    </row>
    <row r="11" spans="1:13" s="1100" customFormat="1" ht="12.5">
      <c r="A11" s="1085">
        <v>5</v>
      </c>
      <c r="B11" s="1104"/>
      <c r="C11" s="1104"/>
      <c r="D11" s="1104"/>
      <c r="E11" s="1104"/>
      <c r="F11" s="1104"/>
      <c r="G11" s="1104"/>
      <c r="H11" s="1085"/>
      <c r="L11" s="1103"/>
    </row>
    <row r="12" spans="1:13" s="1100" customFormat="1" ht="13">
      <c r="A12" s="1085">
        <v>6</v>
      </c>
      <c r="B12" s="1083" t="s">
        <v>761</v>
      </c>
      <c r="C12" s="1104"/>
      <c r="D12" s="1104"/>
      <c r="E12" s="1104"/>
      <c r="F12" s="1104"/>
      <c r="G12" s="1104"/>
      <c r="H12" s="1085"/>
    </row>
    <row r="13" spans="1:13" s="1100" customFormat="1" ht="12.5">
      <c r="A13" s="1085">
        <v>7</v>
      </c>
      <c r="B13" s="1042" t="s">
        <v>520</v>
      </c>
      <c r="C13" s="1084" t="s">
        <v>44</v>
      </c>
      <c r="D13" s="1084" t="s">
        <v>727</v>
      </c>
      <c r="E13" s="1093"/>
      <c r="F13" s="1093"/>
      <c r="G13" s="1085" t="s">
        <v>44</v>
      </c>
      <c r="H13" s="1085"/>
    </row>
    <row r="14" spans="1:13" s="1100" customFormat="1" ht="12.5">
      <c r="A14" s="1085">
        <v>8</v>
      </c>
      <c r="B14" s="1086" t="s">
        <v>762</v>
      </c>
      <c r="C14" s="1091">
        <f>+C86</f>
        <v>0</v>
      </c>
      <c r="D14" s="1088">
        <f>+'ATT H-1A'!H24</f>
        <v>0.13446617068235894</v>
      </c>
      <c r="E14" s="1093"/>
      <c r="F14" s="1093"/>
      <c r="G14" s="1094">
        <f>+C14*D14</f>
        <v>0</v>
      </c>
      <c r="H14" s="1085"/>
    </row>
    <row r="15" spans="1:13" s="1100" customFormat="1" ht="12.5">
      <c r="A15" s="1085">
        <v>9</v>
      </c>
      <c r="B15" s="1086" t="s">
        <v>763</v>
      </c>
      <c r="C15" s="1091">
        <f>+D86</f>
        <v>0</v>
      </c>
      <c r="D15" s="1088">
        <f>+'ATT H-1A'!H24</f>
        <v>0.13446617068235894</v>
      </c>
      <c r="E15" s="1093"/>
      <c r="F15" s="1093"/>
      <c r="G15" s="1094">
        <f>+C15*D15</f>
        <v>0</v>
      </c>
      <c r="H15" s="1085"/>
    </row>
    <row r="16" spans="1:13" s="1100" customFormat="1" ht="12.5">
      <c r="A16" s="1085">
        <v>10</v>
      </c>
      <c r="B16" s="1086"/>
      <c r="C16" s="1095"/>
      <c r="D16" s="1093"/>
      <c r="E16" s="1093"/>
      <c r="F16" s="1093"/>
      <c r="G16" s="1094">
        <f t="shared" ref="G16" si="1">+C16*D16</f>
        <v>0</v>
      </c>
      <c r="H16" s="1085"/>
    </row>
    <row r="17" spans="1:9" s="1100" customFormat="1" ht="12.5">
      <c r="A17" s="1085">
        <v>11</v>
      </c>
      <c r="B17" s="1042" t="s">
        <v>44</v>
      </c>
      <c r="C17" s="1090">
        <f>SUM(C14:C16)</f>
        <v>0</v>
      </c>
      <c r="D17" s="1094"/>
      <c r="E17" s="1094"/>
      <c r="F17" s="1094"/>
      <c r="G17" s="1094">
        <f>SUM(G14:G16)</f>
        <v>0</v>
      </c>
      <c r="H17" s="1085"/>
    </row>
    <row r="18" spans="1:9" s="1100" customFormat="1" ht="12.5">
      <c r="A18" s="1101"/>
      <c r="B18" s="1042"/>
      <c r="C18" s="1090"/>
      <c r="D18" s="1090"/>
      <c r="E18" s="1090"/>
      <c r="F18" s="1090"/>
      <c r="G18" s="1090"/>
      <c r="H18" s="1085"/>
    </row>
    <row r="19" spans="1:9" s="1100" customFormat="1" ht="13">
      <c r="A19" s="1105"/>
      <c r="B19" s="1083" t="s">
        <v>812</v>
      </c>
      <c r="C19" s="1096" t="s">
        <v>210</v>
      </c>
      <c r="D19" s="1096" t="s">
        <v>753</v>
      </c>
      <c r="H19" s="1085"/>
    </row>
    <row r="20" spans="1:9" s="1100" customFormat="1" ht="13">
      <c r="B20" s="1083" t="s">
        <v>515</v>
      </c>
      <c r="C20" s="1042"/>
      <c r="D20" s="1042"/>
      <c r="E20" s="1042"/>
      <c r="F20" s="1042"/>
      <c r="G20" s="1085" t="s">
        <v>44</v>
      </c>
    </row>
    <row r="21" spans="1:9" s="1100" customFormat="1" ht="12.5">
      <c r="A21" s="1085">
        <v>12</v>
      </c>
      <c r="B21" s="1042" t="s">
        <v>491</v>
      </c>
      <c r="C21" s="1091">
        <v>0</v>
      </c>
      <c r="D21" s="1099">
        <v>0</v>
      </c>
      <c r="E21" s="1097"/>
      <c r="F21" s="1097"/>
      <c r="G21" s="1090">
        <f t="shared" ref="G21:G33" si="2">SUM(C21:F21)</f>
        <v>0</v>
      </c>
      <c r="H21" s="1085"/>
      <c r="I21" s="14"/>
    </row>
    <row r="22" spans="1:9" s="1100" customFormat="1" ht="12.5">
      <c r="A22" s="1085">
        <v>13</v>
      </c>
      <c r="B22" s="1042" t="s">
        <v>492</v>
      </c>
      <c r="C22" s="1091">
        <v>0</v>
      </c>
      <c r="D22" s="1091">
        <v>0</v>
      </c>
      <c r="E22" s="1097"/>
      <c r="F22" s="1097"/>
      <c r="G22" s="1090">
        <f t="shared" si="2"/>
        <v>0</v>
      </c>
      <c r="H22" s="1085"/>
      <c r="I22" s="757"/>
    </row>
    <row r="23" spans="1:9" s="1100" customFormat="1" ht="12.5">
      <c r="A23" s="1085">
        <v>14</v>
      </c>
      <c r="B23" s="1042" t="s">
        <v>493</v>
      </c>
      <c r="C23" s="1091">
        <v>0</v>
      </c>
      <c r="D23" s="1091">
        <v>0</v>
      </c>
      <c r="E23" s="1097"/>
      <c r="F23" s="1097"/>
      <c r="G23" s="1090">
        <f t="shared" si="2"/>
        <v>0</v>
      </c>
      <c r="H23" s="1085"/>
      <c r="I23" s="757"/>
    </row>
    <row r="24" spans="1:9" s="1100" customFormat="1" ht="12.5">
      <c r="A24" s="1085">
        <v>15</v>
      </c>
      <c r="B24" s="1042" t="s">
        <v>494</v>
      </c>
      <c r="C24" s="1091">
        <v>0</v>
      </c>
      <c r="D24" s="1091">
        <v>0</v>
      </c>
      <c r="E24" s="1097"/>
      <c r="F24" s="1097"/>
      <c r="G24" s="1090">
        <f t="shared" si="2"/>
        <v>0</v>
      </c>
      <c r="H24" s="1085"/>
      <c r="I24" s="757"/>
    </row>
    <row r="25" spans="1:9" s="1100" customFormat="1" ht="12.5">
      <c r="A25" s="1085">
        <v>16</v>
      </c>
      <c r="B25" s="1042" t="s">
        <v>162</v>
      </c>
      <c r="C25" s="1091">
        <v>0</v>
      </c>
      <c r="D25" s="1091">
        <v>0</v>
      </c>
      <c r="E25" s="1097"/>
      <c r="F25" s="1097"/>
      <c r="G25" s="1090">
        <f t="shared" si="2"/>
        <v>0</v>
      </c>
      <c r="H25" s="1085"/>
      <c r="I25" s="757"/>
    </row>
    <row r="26" spans="1:9" s="1100" customFormat="1" ht="12.5">
      <c r="A26" s="1085">
        <v>17</v>
      </c>
      <c r="B26" s="1042" t="s">
        <v>163</v>
      </c>
      <c r="C26" s="1091">
        <v>0</v>
      </c>
      <c r="D26" s="1091">
        <v>0</v>
      </c>
      <c r="E26" s="1097"/>
      <c r="F26" s="1097"/>
      <c r="G26" s="1090">
        <f t="shared" si="2"/>
        <v>0</v>
      </c>
      <c r="H26" s="1085"/>
      <c r="I26" s="757"/>
    </row>
    <row r="27" spans="1:9" s="1100" customFormat="1" ht="12.5">
      <c r="A27" s="1085">
        <v>18</v>
      </c>
      <c r="B27" s="1042" t="s">
        <v>164</v>
      </c>
      <c r="C27" s="1091">
        <v>0</v>
      </c>
      <c r="D27" s="1091">
        <v>0</v>
      </c>
      <c r="E27" s="1097"/>
      <c r="F27" s="1097"/>
      <c r="G27" s="1090">
        <f t="shared" si="2"/>
        <v>0</v>
      </c>
      <c r="H27" s="1085"/>
      <c r="I27" s="757"/>
    </row>
    <row r="28" spans="1:9" s="1100" customFormat="1" ht="12.5">
      <c r="A28" s="1085">
        <v>19</v>
      </c>
      <c r="B28" s="1042" t="s">
        <v>495</v>
      </c>
      <c r="C28" s="1091">
        <v>0</v>
      </c>
      <c r="D28" s="1091">
        <v>0</v>
      </c>
      <c r="E28" s="1097"/>
      <c r="F28" s="1097"/>
      <c r="G28" s="1090">
        <f t="shared" si="2"/>
        <v>0</v>
      </c>
      <c r="H28" s="1085"/>
      <c r="I28" s="757"/>
    </row>
    <row r="29" spans="1:9" s="1100" customFormat="1" ht="12.5">
      <c r="A29" s="1085">
        <v>20</v>
      </c>
      <c r="B29" s="1042" t="s">
        <v>496</v>
      </c>
      <c r="C29" s="1091">
        <v>0</v>
      </c>
      <c r="D29" s="1091">
        <v>0</v>
      </c>
      <c r="E29" s="1097"/>
      <c r="F29" s="1097"/>
      <c r="G29" s="1090">
        <f t="shared" si="2"/>
        <v>0</v>
      </c>
      <c r="H29" s="1085"/>
      <c r="I29" s="757"/>
    </row>
    <row r="30" spans="1:9" s="1100" customFormat="1" ht="12.5">
      <c r="A30" s="1085">
        <v>21</v>
      </c>
      <c r="B30" s="1042" t="s">
        <v>497</v>
      </c>
      <c r="C30" s="1091">
        <v>0</v>
      </c>
      <c r="D30" s="1091">
        <v>0</v>
      </c>
      <c r="E30" s="1097"/>
      <c r="F30" s="1097"/>
      <c r="G30" s="1090">
        <f t="shared" si="2"/>
        <v>0</v>
      </c>
      <c r="H30" s="1085"/>
      <c r="I30" s="757"/>
    </row>
    <row r="31" spans="1:9" s="1100" customFormat="1" ht="12.5">
      <c r="A31" s="1085">
        <v>22</v>
      </c>
      <c r="B31" s="1042" t="s">
        <v>498</v>
      </c>
      <c r="C31" s="1091">
        <v>0</v>
      </c>
      <c r="D31" s="1091">
        <v>0</v>
      </c>
      <c r="E31" s="1097"/>
      <c r="F31" s="1097"/>
      <c r="G31" s="1090">
        <f t="shared" si="2"/>
        <v>0</v>
      </c>
      <c r="H31" s="1085"/>
      <c r="I31" s="757"/>
    </row>
    <row r="32" spans="1:9" s="1100" customFormat="1" ht="12.5">
      <c r="A32" s="1085">
        <v>23</v>
      </c>
      <c r="B32" s="1042" t="s">
        <v>499</v>
      </c>
      <c r="C32" s="1091">
        <v>0</v>
      </c>
      <c r="D32" s="1091">
        <v>0</v>
      </c>
      <c r="E32" s="1097"/>
      <c r="F32" s="1097"/>
      <c r="G32" s="1090">
        <f t="shared" si="2"/>
        <v>0</v>
      </c>
      <c r="H32" s="1085"/>
      <c r="I32" s="757"/>
    </row>
    <row r="33" spans="1:9" s="1100" customFormat="1" ht="12.5">
      <c r="A33" s="1085">
        <v>24</v>
      </c>
      <c r="B33" s="1042" t="s">
        <v>500</v>
      </c>
      <c r="C33" s="1091">
        <v>0</v>
      </c>
      <c r="D33" s="1099">
        <v>0</v>
      </c>
      <c r="E33" s="1097"/>
      <c r="F33" s="1097"/>
      <c r="G33" s="1090">
        <f t="shared" si="2"/>
        <v>0</v>
      </c>
      <c r="H33" s="1085"/>
      <c r="I33" s="757"/>
    </row>
    <row r="34" spans="1:9" s="1100" customFormat="1" ht="12.5">
      <c r="A34" s="1085">
        <v>25</v>
      </c>
      <c r="B34" s="1042" t="s">
        <v>514</v>
      </c>
      <c r="C34" s="1098">
        <f>AVERAGE(C21:C33)</f>
        <v>0</v>
      </c>
      <c r="D34" s="1098">
        <f>AVERAGE(D21:D33)</f>
        <v>0</v>
      </c>
      <c r="E34" s="1098"/>
      <c r="F34" s="1098"/>
      <c r="G34" s="1098">
        <f>AVERAGE(G21:G33)</f>
        <v>0</v>
      </c>
      <c r="H34" s="1085"/>
      <c r="I34" s="757"/>
    </row>
    <row r="35" spans="1:9" s="1100" customFormat="1" ht="12.5">
      <c r="A35" s="1085"/>
      <c r="B35" s="1042"/>
      <c r="C35" s="1098"/>
      <c r="D35" s="1098"/>
      <c r="E35" s="1098"/>
      <c r="I35" s="757"/>
    </row>
    <row r="36" spans="1:9" s="1100" customFormat="1" ht="12.5">
      <c r="I36" s="757"/>
    </row>
    <row r="37" spans="1:9" s="1100" customFormat="1" ht="13">
      <c r="B37" s="1083" t="s">
        <v>73</v>
      </c>
      <c r="C37" s="1096" t="s">
        <v>210</v>
      </c>
      <c r="D37" s="1096" t="s">
        <v>753</v>
      </c>
      <c r="E37" s="1042"/>
      <c r="F37" s="1042"/>
      <c r="G37" s="1085" t="s">
        <v>44</v>
      </c>
      <c r="I37" s="757"/>
    </row>
    <row r="38" spans="1:9" s="1100" customFormat="1" ht="12.5">
      <c r="A38" s="1085">
        <v>26</v>
      </c>
      <c r="B38" s="1042" t="s">
        <v>491</v>
      </c>
      <c r="C38" s="1091">
        <v>0</v>
      </c>
      <c r="D38" s="1099">
        <v>0</v>
      </c>
      <c r="E38" s="1097"/>
      <c r="F38" s="1097"/>
      <c r="G38" s="1090">
        <f t="shared" ref="G38:G50" si="3">SUM(C38:F38)</f>
        <v>0</v>
      </c>
      <c r="H38" s="1085"/>
      <c r="I38" s="757"/>
    </row>
    <row r="39" spans="1:9" s="1100" customFormat="1" ht="12.5">
      <c r="A39" s="1085">
        <v>27</v>
      </c>
      <c r="B39" s="1042" t="s">
        <v>492</v>
      </c>
      <c r="C39" s="1091">
        <v>0</v>
      </c>
      <c r="D39" s="1091">
        <v>0</v>
      </c>
      <c r="E39" s="1097"/>
      <c r="F39" s="1097"/>
      <c r="G39" s="1090">
        <f t="shared" si="3"/>
        <v>0</v>
      </c>
      <c r="H39" s="1085"/>
      <c r="I39" s="757"/>
    </row>
    <row r="40" spans="1:9" s="1100" customFormat="1" ht="12.5">
      <c r="A40" s="1085">
        <v>28</v>
      </c>
      <c r="B40" s="1042" t="s">
        <v>493</v>
      </c>
      <c r="C40" s="1091">
        <v>0</v>
      </c>
      <c r="D40" s="1091">
        <v>0</v>
      </c>
      <c r="E40" s="1097"/>
      <c r="F40" s="1097"/>
      <c r="G40" s="1090">
        <f t="shared" si="3"/>
        <v>0</v>
      </c>
      <c r="H40" s="1085"/>
      <c r="I40" s="757"/>
    </row>
    <row r="41" spans="1:9" s="1100" customFormat="1" ht="12.5">
      <c r="A41" s="1085">
        <v>29</v>
      </c>
      <c r="B41" s="1042" t="s">
        <v>494</v>
      </c>
      <c r="C41" s="1091">
        <v>0</v>
      </c>
      <c r="D41" s="1091">
        <v>0</v>
      </c>
      <c r="E41" s="1097"/>
      <c r="F41" s="1097"/>
      <c r="G41" s="1090">
        <f t="shared" si="3"/>
        <v>0</v>
      </c>
      <c r="H41" s="1085"/>
      <c r="I41" s="757"/>
    </row>
    <row r="42" spans="1:9" s="1100" customFormat="1" ht="12.5">
      <c r="A42" s="1085">
        <v>30</v>
      </c>
      <c r="B42" s="1042" t="s">
        <v>162</v>
      </c>
      <c r="C42" s="1091">
        <v>0</v>
      </c>
      <c r="D42" s="1091">
        <v>0</v>
      </c>
      <c r="E42" s="1097"/>
      <c r="F42" s="1097"/>
      <c r="G42" s="1090">
        <f t="shared" si="3"/>
        <v>0</v>
      </c>
      <c r="H42" s="1085"/>
      <c r="I42" s="757"/>
    </row>
    <row r="43" spans="1:9" s="1100" customFormat="1" ht="12.5">
      <c r="A43" s="1085">
        <v>31</v>
      </c>
      <c r="B43" s="1042" t="s">
        <v>163</v>
      </c>
      <c r="C43" s="1091">
        <v>0</v>
      </c>
      <c r="D43" s="1091">
        <v>0</v>
      </c>
      <c r="E43" s="1097"/>
      <c r="F43" s="1097"/>
      <c r="G43" s="1090">
        <f t="shared" si="3"/>
        <v>0</v>
      </c>
      <c r="H43" s="1085"/>
      <c r="I43" s="757"/>
    </row>
    <row r="44" spans="1:9" s="1100" customFormat="1" ht="12.5">
      <c r="A44" s="1085">
        <v>32</v>
      </c>
      <c r="B44" s="1042" t="s">
        <v>164</v>
      </c>
      <c r="C44" s="1091">
        <v>0</v>
      </c>
      <c r="D44" s="1091">
        <v>0</v>
      </c>
      <c r="E44" s="1097"/>
      <c r="F44" s="1097"/>
      <c r="G44" s="1090">
        <f t="shared" si="3"/>
        <v>0</v>
      </c>
      <c r="H44" s="1085"/>
      <c r="I44" s="757"/>
    </row>
    <row r="45" spans="1:9" s="1100" customFormat="1" ht="12.5">
      <c r="A45" s="1085">
        <v>33</v>
      </c>
      <c r="B45" s="1042" t="s">
        <v>495</v>
      </c>
      <c r="C45" s="1091">
        <v>0</v>
      </c>
      <c r="D45" s="1091">
        <v>0</v>
      </c>
      <c r="E45" s="1097"/>
      <c r="F45" s="1097"/>
      <c r="G45" s="1090">
        <f t="shared" si="3"/>
        <v>0</v>
      </c>
      <c r="H45" s="1085"/>
      <c r="I45" s="757"/>
    </row>
    <row r="46" spans="1:9" s="1100" customFormat="1" ht="12.5">
      <c r="A46" s="1085">
        <v>34</v>
      </c>
      <c r="B46" s="1042" t="s">
        <v>496</v>
      </c>
      <c r="C46" s="1091">
        <v>0</v>
      </c>
      <c r="D46" s="1091">
        <v>0</v>
      </c>
      <c r="E46" s="1097"/>
      <c r="F46" s="1097"/>
      <c r="G46" s="1090">
        <f t="shared" si="3"/>
        <v>0</v>
      </c>
      <c r="H46" s="1085"/>
      <c r="I46" s="757"/>
    </row>
    <row r="47" spans="1:9" s="1100" customFormat="1" ht="12.5">
      <c r="A47" s="1085">
        <v>35</v>
      </c>
      <c r="B47" s="1042" t="s">
        <v>497</v>
      </c>
      <c r="C47" s="1091">
        <v>0</v>
      </c>
      <c r="D47" s="1091">
        <v>0</v>
      </c>
      <c r="E47" s="1097"/>
      <c r="F47" s="1097"/>
      <c r="G47" s="1090">
        <f t="shared" si="3"/>
        <v>0</v>
      </c>
      <c r="H47" s="1085"/>
      <c r="I47" s="757"/>
    </row>
    <row r="48" spans="1:9" s="1100" customFormat="1" ht="12.5">
      <c r="A48" s="1085">
        <v>36</v>
      </c>
      <c r="B48" s="1042" t="s">
        <v>498</v>
      </c>
      <c r="C48" s="1091">
        <v>0</v>
      </c>
      <c r="D48" s="1091">
        <v>0</v>
      </c>
      <c r="E48" s="1097"/>
      <c r="F48" s="1097"/>
      <c r="G48" s="1090">
        <f t="shared" si="3"/>
        <v>0</v>
      </c>
      <c r="H48" s="1085"/>
      <c r="I48" s="757"/>
    </row>
    <row r="49" spans="1:9" s="1100" customFormat="1" ht="12.5">
      <c r="A49" s="1085">
        <v>37</v>
      </c>
      <c r="B49" s="1042" t="s">
        <v>499</v>
      </c>
      <c r="C49" s="1091">
        <v>0</v>
      </c>
      <c r="D49" s="1091">
        <v>0</v>
      </c>
      <c r="E49" s="1097"/>
      <c r="F49" s="1097"/>
      <c r="G49" s="1090">
        <f t="shared" si="3"/>
        <v>0</v>
      </c>
      <c r="H49" s="1085"/>
      <c r="I49" s="757"/>
    </row>
    <row r="50" spans="1:9" s="1100" customFormat="1" ht="12.5">
      <c r="A50" s="1085">
        <v>38</v>
      </c>
      <c r="B50" s="1042" t="s">
        <v>500</v>
      </c>
      <c r="C50" s="1091">
        <v>0</v>
      </c>
      <c r="D50" s="1099">
        <v>0</v>
      </c>
      <c r="E50" s="1097"/>
      <c r="F50" s="1097"/>
      <c r="G50" s="1090">
        <f t="shared" si="3"/>
        <v>0</v>
      </c>
      <c r="H50" s="1085"/>
      <c r="I50" s="757"/>
    </row>
    <row r="51" spans="1:9" s="1100" customFormat="1" ht="12.5">
      <c r="A51" s="1085">
        <v>39</v>
      </c>
      <c r="B51" s="1042" t="s">
        <v>514</v>
      </c>
      <c r="C51" s="1098">
        <f>AVERAGE(C38:C50)</f>
        <v>0</v>
      </c>
      <c r="D51" s="1098">
        <f>AVERAGE(D38:D50)</f>
        <v>0</v>
      </c>
      <c r="E51" s="1098"/>
      <c r="F51" s="1098"/>
      <c r="G51" s="1098">
        <f>AVERAGE(G38:G50)</f>
        <v>0</v>
      </c>
      <c r="I51" s="757"/>
    </row>
    <row r="52" spans="1:9" s="1100" customFormat="1" ht="13">
      <c r="B52" s="1834" t="s">
        <v>1400</v>
      </c>
      <c r="C52" s="1834"/>
      <c r="D52" s="1834"/>
      <c r="E52" s="1834"/>
      <c r="F52" s="1834"/>
    </row>
    <row r="53" spans="1:9" s="1100" customFormat="1" ht="13">
      <c r="A53" s="251"/>
      <c r="B53" s="1106"/>
      <c r="C53" s="252"/>
      <c r="D53" s="897"/>
      <c r="E53" s="897"/>
      <c r="F53" s="897"/>
    </row>
    <row r="54" spans="1:9" s="1100" customFormat="1" ht="13">
      <c r="A54" s="1835" t="s">
        <v>523</v>
      </c>
      <c r="B54" s="1835"/>
      <c r="C54" s="1835"/>
      <c r="D54" s="1835"/>
      <c r="E54" s="1835"/>
      <c r="F54" s="897"/>
    </row>
    <row r="55" spans="1:9" s="1100" customFormat="1" ht="12.5">
      <c r="B55" s="1101" t="s">
        <v>479</v>
      </c>
      <c r="C55" s="1101" t="s">
        <v>480</v>
      </c>
      <c r="D55" s="1101" t="s">
        <v>481</v>
      </c>
      <c r="E55" s="1101" t="s">
        <v>482</v>
      </c>
      <c r="F55" s="1101" t="s">
        <v>517</v>
      </c>
      <c r="G55" s="1101" t="s">
        <v>518</v>
      </c>
    </row>
    <row r="56" spans="1:9" s="1100" customFormat="1" ht="13">
      <c r="A56" s="897"/>
      <c r="B56" s="1083" t="s">
        <v>521</v>
      </c>
      <c r="C56" s="1096" t="s">
        <v>210</v>
      </c>
      <c r="D56" s="1096" t="s">
        <v>753</v>
      </c>
      <c r="E56" s="1042"/>
      <c r="F56" s="1042"/>
      <c r="G56" s="1085" t="s">
        <v>44</v>
      </c>
    </row>
    <row r="57" spans="1:9" s="1100" customFormat="1" ht="12.5">
      <c r="A57" s="1085">
        <v>40</v>
      </c>
      <c r="B57" s="1042" t="s">
        <v>491</v>
      </c>
      <c r="C57" s="1098">
        <f>C21-C38</f>
        <v>0</v>
      </c>
      <c r="D57" s="1098">
        <f>D21-D38</f>
        <v>0</v>
      </c>
      <c r="E57" s="1098">
        <f t="shared" ref="C57:F69" si="4">E21-E38</f>
        <v>0</v>
      </c>
      <c r="F57" s="1098">
        <f t="shared" si="4"/>
        <v>0</v>
      </c>
      <c r="G57" s="1090">
        <f t="shared" ref="G57:G69" si="5">SUM(C57:F57)</f>
        <v>0</v>
      </c>
      <c r="H57" s="1085"/>
    </row>
    <row r="58" spans="1:9" s="1100" customFormat="1" ht="12.5">
      <c r="A58" s="1085">
        <v>41</v>
      </c>
      <c r="B58" s="1042" t="s">
        <v>492</v>
      </c>
      <c r="C58" s="1098">
        <f t="shared" si="4"/>
        <v>0</v>
      </c>
      <c r="D58" s="1098">
        <f t="shared" si="4"/>
        <v>0</v>
      </c>
      <c r="E58" s="1098">
        <f t="shared" si="4"/>
        <v>0</v>
      </c>
      <c r="F58" s="1098">
        <f t="shared" si="4"/>
        <v>0</v>
      </c>
      <c r="G58" s="1090">
        <f t="shared" si="5"/>
        <v>0</v>
      </c>
      <c r="H58" s="1085"/>
    </row>
    <row r="59" spans="1:9" s="1100" customFormat="1" ht="12.5">
      <c r="A59" s="1085">
        <v>42</v>
      </c>
      <c r="B59" s="1042" t="s">
        <v>493</v>
      </c>
      <c r="C59" s="1098">
        <f t="shared" si="4"/>
        <v>0</v>
      </c>
      <c r="D59" s="1098">
        <f t="shared" si="4"/>
        <v>0</v>
      </c>
      <c r="E59" s="1098">
        <f t="shared" si="4"/>
        <v>0</v>
      </c>
      <c r="F59" s="1098">
        <f t="shared" si="4"/>
        <v>0</v>
      </c>
      <c r="G59" s="1090">
        <f t="shared" si="5"/>
        <v>0</v>
      </c>
      <c r="H59" s="1085"/>
    </row>
    <row r="60" spans="1:9" s="1100" customFormat="1" ht="12.5">
      <c r="A60" s="1085">
        <v>43</v>
      </c>
      <c r="B60" s="1042" t="s">
        <v>494</v>
      </c>
      <c r="C60" s="1098">
        <f t="shared" si="4"/>
        <v>0</v>
      </c>
      <c r="D60" s="1098">
        <f t="shared" si="4"/>
        <v>0</v>
      </c>
      <c r="E60" s="1098">
        <f t="shared" si="4"/>
        <v>0</v>
      </c>
      <c r="F60" s="1098">
        <f t="shared" si="4"/>
        <v>0</v>
      </c>
      <c r="G60" s="1090">
        <f t="shared" si="5"/>
        <v>0</v>
      </c>
      <c r="H60" s="1085"/>
    </row>
    <row r="61" spans="1:9" s="1100" customFormat="1" ht="12.5">
      <c r="A61" s="1085">
        <v>44</v>
      </c>
      <c r="B61" s="1042" t="s">
        <v>162</v>
      </c>
      <c r="C61" s="1098">
        <f t="shared" si="4"/>
        <v>0</v>
      </c>
      <c r="D61" s="1098">
        <f t="shared" si="4"/>
        <v>0</v>
      </c>
      <c r="E61" s="1098">
        <f t="shared" si="4"/>
        <v>0</v>
      </c>
      <c r="F61" s="1098">
        <f t="shared" si="4"/>
        <v>0</v>
      </c>
      <c r="G61" s="1090">
        <f t="shared" si="5"/>
        <v>0</v>
      </c>
      <c r="H61" s="1085"/>
    </row>
    <row r="62" spans="1:9" s="1100" customFormat="1" ht="12.5">
      <c r="A62" s="1085">
        <v>45</v>
      </c>
      <c r="B62" s="1042" t="s">
        <v>163</v>
      </c>
      <c r="C62" s="1098">
        <f t="shared" si="4"/>
        <v>0</v>
      </c>
      <c r="D62" s="1098">
        <f t="shared" si="4"/>
        <v>0</v>
      </c>
      <c r="E62" s="1098">
        <f t="shared" si="4"/>
        <v>0</v>
      </c>
      <c r="F62" s="1098">
        <f t="shared" si="4"/>
        <v>0</v>
      </c>
      <c r="G62" s="1090">
        <f t="shared" si="5"/>
        <v>0</v>
      </c>
      <c r="H62" s="1085"/>
    </row>
    <row r="63" spans="1:9" s="1100" customFormat="1" ht="12.5">
      <c r="A63" s="1085">
        <v>46</v>
      </c>
      <c r="B63" s="1042" t="s">
        <v>164</v>
      </c>
      <c r="C63" s="1098">
        <f t="shared" si="4"/>
        <v>0</v>
      </c>
      <c r="D63" s="1098">
        <f t="shared" si="4"/>
        <v>0</v>
      </c>
      <c r="E63" s="1098">
        <f t="shared" si="4"/>
        <v>0</v>
      </c>
      <c r="F63" s="1098">
        <f t="shared" si="4"/>
        <v>0</v>
      </c>
      <c r="G63" s="1090">
        <f t="shared" si="5"/>
        <v>0</v>
      </c>
      <c r="H63" s="1085"/>
    </row>
    <row r="64" spans="1:9" s="1100" customFormat="1" ht="12.5">
      <c r="A64" s="1085">
        <v>47</v>
      </c>
      <c r="B64" s="1042" t="s">
        <v>495</v>
      </c>
      <c r="C64" s="1098">
        <f t="shared" si="4"/>
        <v>0</v>
      </c>
      <c r="D64" s="1098">
        <f t="shared" si="4"/>
        <v>0</v>
      </c>
      <c r="E64" s="1098">
        <f t="shared" si="4"/>
        <v>0</v>
      </c>
      <c r="F64" s="1098">
        <f t="shared" si="4"/>
        <v>0</v>
      </c>
      <c r="G64" s="1090">
        <f t="shared" si="5"/>
        <v>0</v>
      </c>
      <c r="H64" s="1085"/>
    </row>
    <row r="65" spans="1:8" s="1100" customFormat="1" ht="12.5">
      <c r="A65" s="1085">
        <v>48</v>
      </c>
      <c r="B65" s="1042" t="s">
        <v>496</v>
      </c>
      <c r="C65" s="1098">
        <f t="shared" si="4"/>
        <v>0</v>
      </c>
      <c r="D65" s="1098">
        <f t="shared" si="4"/>
        <v>0</v>
      </c>
      <c r="E65" s="1098">
        <f t="shared" si="4"/>
        <v>0</v>
      </c>
      <c r="F65" s="1098">
        <f t="shared" si="4"/>
        <v>0</v>
      </c>
      <c r="G65" s="1090">
        <f t="shared" si="5"/>
        <v>0</v>
      </c>
      <c r="H65" s="1085"/>
    </row>
    <row r="66" spans="1:8" s="1100" customFormat="1" ht="12.5">
      <c r="A66" s="1085">
        <v>49</v>
      </c>
      <c r="B66" s="1042" t="s">
        <v>497</v>
      </c>
      <c r="C66" s="1098">
        <f t="shared" si="4"/>
        <v>0</v>
      </c>
      <c r="D66" s="1098">
        <f t="shared" si="4"/>
        <v>0</v>
      </c>
      <c r="E66" s="1098">
        <f t="shared" si="4"/>
        <v>0</v>
      </c>
      <c r="F66" s="1098">
        <f t="shared" si="4"/>
        <v>0</v>
      </c>
      <c r="G66" s="1090">
        <f t="shared" si="5"/>
        <v>0</v>
      </c>
      <c r="H66" s="1085"/>
    </row>
    <row r="67" spans="1:8" s="1100" customFormat="1" ht="12.5">
      <c r="A67" s="1085">
        <v>50</v>
      </c>
      <c r="B67" s="1042" t="s">
        <v>498</v>
      </c>
      <c r="C67" s="1098">
        <f t="shared" si="4"/>
        <v>0</v>
      </c>
      <c r="D67" s="1098">
        <f t="shared" si="4"/>
        <v>0</v>
      </c>
      <c r="E67" s="1098">
        <f t="shared" si="4"/>
        <v>0</v>
      </c>
      <c r="F67" s="1098">
        <f t="shared" si="4"/>
        <v>0</v>
      </c>
      <c r="G67" s="1090">
        <f t="shared" si="5"/>
        <v>0</v>
      </c>
      <c r="H67" s="1085"/>
    </row>
    <row r="68" spans="1:8" s="1100" customFormat="1" ht="12.5">
      <c r="A68" s="1085">
        <v>51</v>
      </c>
      <c r="B68" s="1042" t="s">
        <v>499</v>
      </c>
      <c r="C68" s="1098">
        <f t="shared" si="4"/>
        <v>0</v>
      </c>
      <c r="D68" s="1098">
        <f t="shared" si="4"/>
        <v>0</v>
      </c>
      <c r="E68" s="1098">
        <f t="shared" si="4"/>
        <v>0</v>
      </c>
      <c r="F68" s="1098">
        <f t="shared" si="4"/>
        <v>0</v>
      </c>
      <c r="G68" s="1090">
        <f t="shared" si="5"/>
        <v>0</v>
      </c>
      <c r="H68" s="1085"/>
    </row>
    <row r="69" spans="1:8" s="1100" customFormat="1" ht="12.5">
      <c r="A69" s="1085">
        <v>52</v>
      </c>
      <c r="B69" s="1042" t="s">
        <v>500</v>
      </c>
      <c r="C69" s="1098">
        <f t="shared" si="4"/>
        <v>0</v>
      </c>
      <c r="D69" s="1098">
        <f t="shared" si="4"/>
        <v>0</v>
      </c>
      <c r="E69" s="1098">
        <f t="shared" si="4"/>
        <v>0</v>
      </c>
      <c r="F69" s="1098">
        <f t="shared" si="4"/>
        <v>0</v>
      </c>
      <c r="G69" s="1090">
        <f t="shared" si="5"/>
        <v>0</v>
      </c>
      <c r="H69" s="1085"/>
    </row>
    <row r="70" spans="1:8" s="1100" customFormat="1" ht="12.5">
      <c r="A70" s="1085">
        <v>53</v>
      </c>
      <c r="B70" s="1042" t="s">
        <v>514</v>
      </c>
      <c r="C70" s="1098">
        <f>AVERAGE(C57:C69)</f>
        <v>0</v>
      </c>
      <c r="D70" s="1098">
        <f t="shared" ref="D70:F70" si="6">AVERAGE(D57:D69)</f>
        <v>0</v>
      </c>
      <c r="E70" s="1098">
        <f t="shared" si="6"/>
        <v>0</v>
      </c>
      <c r="F70" s="1098">
        <f t="shared" si="6"/>
        <v>0</v>
      </c>
      <c r="G70" s="1098">
        <f>AVERAGE(G57:G69)</f>
        <v>0</v>
      </c>
      <c r="H70" s="1085"/>
    </row>
    <row r="71" spans="1:8" s="1100" customFormat="1" ht="12.5">
      <c r="A71" s="897"/>
    </row>
    <row r="72" spans="1:8" s="1100" customFormat="1" ht="12.5">
      <c r="A72" s="897"/>
    </row>
    <row r="73" spans="1:8" s="1100" customFormat="1" ht="13">
      <c r="A73" s="897"/>
      <c r="B73" s="1083" t="s">
        <v>522</v>
      </c>
      <c r="C73" s="1096" t="s">
        <v>210</v>
      </c>
      <c r="D73" s="1096" t="s">
        <v>753</v>
      </c>
      <c r="G73" s="1085" t="s">
        <v>44</v>
      </c>
    </row>
    <row r="74" spans="1:8" s="1100" customFormat="1" ht="12.5">
      <c r="A74" s="1085">
        <v>54</v>
      </c>
      <c r="B74" s="1042" t="s">
        <v>492</v>
      </c>
      <c r="C74" s="1098">
        <f>C39-C38</f>
        <v>0</v>
      </c>
      <c r="D74" s="1098">
        <f>D39-D38</f>
        <v>0</v>
      </c>
      <c r="G74" s="1090">
        <f t="shared" ref="G74:G86" si="7">SUM(C74:F74)</f>
        <v>0</v>
      </c>
      <c r="H74" s="1085"/>
    </row>
    <row r="75" spans="1:8" s="1100" customFormat="1" ht="12.5">
      <c r="A75" s="1085">
        <v>55</v>
      </c>
      <c r="B75" s="1042" t="s">
        <v>493</v>
      </c>
      <c r="C75" s="1098">
        <f>C40-C39</f>
        <v>0</v>
      </c>
      <c r="D75" s="1098">
        <f>D40-D39</f>
        <v>0</v>
      </c>
      <c r="G75" s="1090">
        <f t="shared" si="7"/>
        <v>0</v>
      </c>
      <c r="H75" s="1085"/>
    </row>
    <row r="76" spans="1:8" s="1100" customFormat="1" ht="12.5">
      <c r="A76" s="1085">
        <v>56</v>
      </c>
      <c r="B76" s="1042" t="s">
        <v>494</v>
      </c>
      <c r="C76" s="1098">
        <f t="shared" ref="C76:D85" si="8">C41-C40</f>
        <v>0</v>
      </c>
      <c r="D76" s="1098">
        <f t="shared" si="8"/>
        <v>0</v>
      </c>
      <c r="G76" s="1090">
        <f t="shared" si="7"/>
        <v>0</v>
      </c>
      <c r="H76" s="1085"/>
    </row>
    <row r="77" spans="1:8" s="1100" customFormat="1" ht="12.5">
      <c r="A77" s="1085">
        <v>57</v>
      </c>
      <c r="B77" s="1042" t="s">
        <v>162</v>
      </c>
      <c r="C77" s="1098">
        <v>0</v>
      </c>
      <c r="D77" s="1098">
        <v>0</v>
      </c>
      <c r="G77" s="1090">
        <f t="shared" si="7"/>
        <v>0</v>
      </c>
      <c r="H77" s="1085"/>
    </row>
    <row r="78" spans="1:8" s="1100" customFormat="1" ht="12.5">
      <c r="A78" s="1085">
        <v>58</v>
      </c>
      <c r="B78" s="1042" t="s">
        <v>163</v>
      </c>
      <c r="C78" s="1098">
        <f t="shared" si="8"/>
        <v>0</v>
      </c>
      <c r="D78" s="1098">
        <f t="shared" si="8"/>
        <v>0</v>
      </c>
      <c r="G78" s="1090">
        <f t="shared" si="7"/>
        <v>0</v>
      </c>
      <c r="H78" s="1085"/>
    </row>
    <row r="79" spans="1:8" s="1100" customFormat="1" ht="12.5">
      <c r="A79" s="1085">
        <v>59</v>
      </c>
      <c r="B79" s="1042" t="s">
        <v>164</v>
      </c>
      <c r="C79" s="1098">
        <f t="shared" si="8"/>
        <v>0</v>
      </c>
      <c r="D79" s="1098">
        <f t="shared" si="8"/>
        <v>0</v>
      </c>
      <c r="G79" s="1090">
        <f t="shared" si="7"/>
        <v>0</v>
      </c>
      <c r="H79" s="1085"/>
    </row>
    <row r="80" spans="1:8" s="1100" customFormat="1" ht="12.5">
      <c r="A80" s="1085">
        <v>60</v>
      </c>
      <c r="B80" s="1042" t="s">
        <v>495</v>
      </c>
      <c r="C80" s="1098">
        <f t="shared" si="8"/>
        <v>0</v>
      </c>
      <c r="D80" s="1098">
        <f t="shared" si="8"/>
        <v>0</v>
      </c>
      <c r="G80" s="1090">
        <f t="shared" si="7"/>
        <v>0</v>
      </c>
      <c r="H80" s="1085"/>
    </row>
    <row r="81" spans="1:8" s="1100" customFormat="1" ht="12.5">
      <c r="A81" s="1085">
        <v>61</v>
      </c>
      <c r="B81" s="1042" t="s">
        <v>496</v>
      </c>
      <c r="C81" s="1098">
        <f t="shared" si="8"/>
        <v>0</v>
      </c>
      <c r="D81" s="1098">
        <f t="shared" si="8"/>
        <v>0</v>
      </c>
      <c r="G81" s="1090">
        <f t="shared" si="7"/>
        <v>0</v>
      </c>
      <c r="H81" s="1085"/>
    </row>
    <row r="82" spans="1:8" s="1100" customFormat="1" ht="12.5">
      <c r="A82" s="1085">
        <v>62</v>
      </c>
      <c r="B82" s="1042" t="s">
        <v>497</v>
      </c>
      <c r="C82" s="1098">
        <f t="shared" si="8"/>
        <v>0</v>
      </c>
      <c r="D82" s="1098">
        <f t="shared" si="8"/>
        <v>0</v>
      </c>
      <c r="G82" s="1090">
        <f t="shared" si="7"/>
        <v>0</v>
      </c>
      <c r="H82" s="1085"/>
    </row>
    <row r="83" spans="1:8" s="1100" customFormat="1" ht="12.5">
      <c r="A83" s="1085">
        <v>63</v>
      </c>
      <c r="B83" s="1042" t="s">
        <v>498</v>
      </c>
      <c r="C83" s="1098">
        <f t="shared" si="8"/>
        <v>0</v>
      </c>
      <c r="D83" s="1098">
        <f t="shared" si="8"/>
        <v>0</v>
      </c>
      <c r="G83" s="1090">
        <f t="shared" si="7"/>
        <v>0</v>
      </c>
      <c r="H83" s="1085"/>
    </row>
    <row r="84" spans="1:8" s="1100" customFormat="1" ht="12.5">
      <c r="A84" s="1085">
        <v>64</v>
      </c>
      <c r="B84" s="1042" t="s">
        <v>499</v>
      </c>
      <c r="C84" s="1098">
        <f t="shared" si="8"/>
        <v>0</v>
      </c>
      <c r="D84" s="1098">
        <f t="shared" si="8"/>
        <v>0</v>
      </c>
      <c r="G84" s="1090">
        <f t="shared" si="7"/>
        <v>0</v>
      </c>
      <c r="H84" s="1085"/>
    </row>
    <row r="85" spans="1:8" s="1100" customFormat="1" ht="12.5">
      <c r="A85" s="1085">
        <v>65</v>
      </c>
      <c r="B85" s="1042" t="s">
        <v>500</v>
      </c>
      <c r="C85" s="1098">
        <f t="shared" si="8"/>
        <v>0</v>
      </c>
      <c r="D85" s="1098">
        <f t="shared" si="8"/>
        <v>0</v>
      </c>
      <c r="G85" s="1090">
        <f t="shared" si="7"/>
        <v>0</v>
      </c>
      <c r="H85" s="1085"/>
    </row>
    <row r="86" spans="1:8" s="1100" customFormat="1" ht="12.5">
      <c r="A86" s="1085">
        <v>66</v>
      </c>
      <c r="B86" s="1042" t="s">
        <v>44</v>
      </c>
      <c r="C86" s="1098">
        <f>SUM(C74:C85)</f>
        <v>0</v>
      </c>
      <c r="D86" s="1098">
        <f>SUM(D74:D85)</f>
        <v>0</v>
      </c>
      <c r="G86" s="1090">
        <f t="shared" si="7"/>
        <v>0</v>
      </c>
    </row>
    <row r="87" spans="1:8" s="1100" customFormat="1" ht="12.5">
      <c r="G87" s="1098"/>
    </row>
    <row r="88" spans="1:8" s="1100" customFormat="1" ht="12.5"/>
    <row r="89" spans="1:8" s="1100" customFormat="1" ht="13">
      <c r="B89" s="1083" t="s">
        <v>766</v>
      </c>
      <c r="C89" s="1042"/>
    </row>
    <row r="90" spans="1:8" s="1100" customFormat="1" ht="13">
      <c r="A90" s="1085">
        <v>67</v>
      </c>
      <c r="B90" s="1042" t="s">
        <v>491</v>
      </c>
      <c r="C90" s="1492">
        <v>0</v>
      </c>
    </row>
    <row r="91" spans="1:8" s="1100" customFormat="1" ht="13">
      <c r="A91" s="1085">
        <v>68</v>
      </c>
      <c r="B91" s="1042" t="s">
        <v>492</v>
      </c>
      <c r="C91" s="1492">
        <v>0</v>
      </c>
    </row>
    <row r="92" spans="1:8" s="1100" customFormat="1" ht="13">
      <c r="A92" s="1085">
        <v>69</v>
      </c>
      <c r="B92" s="1042" t="s">
        <v>493</v>
      </c>
      <c r="C92" s="1492">
        <v>0</v>
      </c>
    </row>
    <row r="93" spans="1:8" s="1100" customFormat="1" ht="13">
      <c r="A93" s="1085">
        <v>70</v>
      </c>
      <c r="B93" s="1042" t="s">
        <v>494</v>
      </c>
      <c r="C93" s="1492">
        <v>0</v>
      </c>
    </row>
    <row r="94" spans="1:8" s="1100" customFormat="1" ht="12.5">
      <c r="A94" s="1085">
        <v>71</v>
      </c>
      <c r="B94" s="1042" t="s">
        <v>162</v>
      </c>
      <c r="C94" s="1091">
        <v>0</v>
      </c>
    </row>
    <row r="95" spans="1:8" s="1100" customFormat="1" ht="12.5">
      <c r="A95" s="1085">
        <v>72</v>
      </c>
      <c r="B95" s="1042" t="s">
        <v>163</v>
      </c>
      <c r="C95" s="1091">
        <v>0</v>
      </c>
    </row>
    <row r="96" spans="1:8" s="1100" customFormat="1" ht="12.5">
      <c r="A96" s="1085">
        <v>73</v>
      </c>
      <c r="B96" s="1042" t="s">
        <v>164</v>
      </c>
      <c r="C96" s="1091">
        <v>0</v>
      </c>
    </row>
    <row r="97" spans="1:3" s="1100" customFormat="1" ht="12.5">
      <c r="A97" s="1085">
        <v>74</v>
      </c>
      <c r="B97" s="1042" t="s">
        <v>495</v>
      </c>
      <c r="C97" s="1091">
        <v>0</v>
      </c>
    </row>
    <row r="98" spans="1:3" s="1100" customFormat="1" ht="12.5">
      <c r="A98" s="1085">
        <v>75</v>
      </c>
      <c r="B98" s="1042" t="s">
        <v>496</v>
      </c>
      <c r="C98" s="1091">
        <v>0</v>
      </c>
    </row>
    <row r="99" spans="1:3" s="1100" customFormat="1" ht="12.5">
      <c r="A99" s="1085">
        <v>76</v>
      </c>
      <c r="B99" s="1042" t="s">
        <v>497</v>
      </c>
      <c r="C99" s="1091">
        <v>0</v>
      </c>
    </row>
    <row r="100" spans="1:3" s="1100" customFormat="1" ht="12.5">
      <c r="A100" s="1085">
        <v>77</v>
      </c>
      <c r="B100" s="1042" t="s">
        <v>498</v>
      </c>
      <c r="C100" s="1091">
        <v>0</v>
      </c>
    </row>
    <row r="101" spans="1:3" s="1100" customFormat="1" ht="12.5">
      <c r="A101" s="1085">
        <v>78</v>
      </c>
      <c r="B101" s="1042" t="s">
        <v>499</v>
      </c>
      <c r="C101" s="1091">
        <v>0</v>
      </c>
    </row>
    <row r="102" spans="1:3" s="1100" customFormat="1" ht="12.5">
      <c r="A102" s="1085">
        <v>79</v>
      </c>
      <c r="B102" s="1042" t="s">
        <v>500</v>
      </c>
      <c r="C102" s="1091">
        <v>0</v>
      </c>
    </row>
    <row r="103" spans="1:3" s="1100" customFormat="1" ht="12.5">
      <c r="A103" s="1085">
        <v>80</v>
      </c>
      <c r="B103" s="1042" t="s">
        <v>514</v>
      </c>
      <c r="C103" s="1098">
        <f>AVERAGE(C90:C102)</f>
        <v>0</v>
      </c>
    </row>
    <row r="104" spans="1:3" s="1100" customFormat="1" ht="12.5"/>
    <row r="105" spans="1:3" s="1100" customFormat="1" ht="12.5"/>
    <row r="106" spans="1:3" s="1100" customFormat="1" ht="12.5"/>
    <row r="107" spans="1:3" s="1100" customFormat="1" ht="12.5"/>
    <row r="108" spans="1:3" s="1100" customFormat="1" ht="12.5"/>
    <row r="109" spans="1:3" s="1100" customFormat="1" ht="12.5"/>
    <row r="110" spans="1:3" s="1100" customFormat="1" ht="12.5"/>
    <row r="111" spans="1:3" s="1100" customFormat="1" ht="12.5"/>
    <row r="112" spans="1:3" s="1100" customFormat="1" ht="12.5"/>
    <row r="113" s="1100" customFormat="1" ht="12.5"/>
    <row r="114" s="1100" customFormat="1" ht="12.5"/>
    <row r="115" s="1100" customFormat="1" ht="12.5"/>
    <row r="116" s="1100" customFormat="1" ht="12.5"/>
    <row r="117" s="1100" customFormat="1" ht="12.5"/>
    <row r="118" s="1100" customFormat="1" ht="12.5"/>
    <row r="119" s="1100" customFormat="1" ht="12.5"/>
    <row r="120" s="1100" customFormat="1" ht="12.5"/>
    <row r="121" s="1100" customFormat="1" ht="12.5"/>
    <row r="122" s="1100" customFormat="1" ht="12.5"/>
    <row r="123" s="1100" customFormat="1" ht="12.5"/>
    <row r="124" s="1100" customFormat="1" ht="12.5"/>
    <row r="125" s="1100" customFormat="1" ht="12.5"/>
    <row r="126" s="1100" customFormat="1" ht="12.5"/>
    <row r="127" s="1100" customFormat="1" ht="12.5"/>
    <row r="128" s="1100" customFormat="1" ht="12.5"/>
    <row r="129" s="1100" customFormat="1" ht="12.5"/>
    <row r="130" s="1100" customFormat="1" ht="12.5"/>
    <row r="131" s="1100" customFormat="1" ht="12.5"/>
    <row r="132" s="1100" customFormat="1" ht="12.5"/>
    <row r="133" s="1100" customFormat="1" ht="12.5"/>
    <row r="134" s="1100" customFormat="1" ht="12.5"/>
    <row r="135" s="1100" customFormat="1" ht="12.5"/>
    <row r="136" s="1100" customFormat="1" ht="12.5"/>
    <row r="137" s="1100" customFormat="1" ht="12.5"/>
    <row r="138" s="1100" customFormat="1" ht="12.5"/>
    <row r="139" s="1100" customFormat="1" ht="12.5"/>
    <row r="140" s="1100" customFormat="1" ht="12.5"/>
    <row r="141" s="1100" customFormat="1" ht="12.5"/>
    <row r="142" s="1100" customFormat="1" ht="12.5"/>
    <row r="143" s="1100" customFormat="1" ht="12.5"/>
    <row r="144" s="1100" customFormat="1" ht="12.5"/>
    <row r="145" s="1100" customFormat="1" ht="12.5"/>
    <row r="146" s="1100" customFormat="1" ht="12.5"/>
    <row r="147" s="1100" customFormat="1" ht="12.5"/>
    <row r="148" s="1100" customFormat="1" ht="12.5"/>
    <row r="149" s="1100" customFormat="1" ht="12.5"/>
    <row r="150" s="1100" customFormat="1" ht="12.5"/>
    <row r="151" s="1100" customFormat="1" ht="12.5"/>
    <row r="152" s="1100" customFormat="1" ht="12.5"/>
    <row r="153" s="1100" customFormat="1" ht="12.5"/>
    <row r="154" s="1100" customFormat="1" ht="12.5"/>
    <row r="155" s="1100" customFormat="1" ht="12.5"/>
  </sheetData>
  <customSheetViews>
    <customSheetView guid="{E6D9E970-926F-4F3B-8D36-41EB74ECFD6A}" scale="90" fitToPage="1">
      <selection activeCell="C14" sqref="C14"/>
      <rowBreaks count="1" manualBreakCount="1">
        <brk id="51" max="16383" man="1"/>
      </rowBreaks>
      <pageMargins left="0.7" right="0.7" top="0.75" bottom="0.75" header="0.3" footer="0.3"/>
      <pageSetup scale="44" orientation="portrait" r:id="rId1"/>
    </customSheetView>
  </customSheetViews>
  <mergeCells count="5">
    <mergeCell ref="A1:E1"/>
    <mergeCell ref="A3:E3"/>
    <mergeCell ref="B52:F52"/>
    <mergeCell ref="A54:E54"/>
    <mergeCell ref="A2:E2"/>
  </mergeCells>
  <pageMargins left="0.7" right="0.7" top="0.75" bottom="0.75" header="0.3" footer="0.3"/>
  <pageSetup scale="52" orientation="portrait" r:id="rId2"/>
  <rowBreaks count="1" manualBreakCount="1">
    <brk id="51"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D1CCA-92C5-444A-9A47-EADAF38D758E}">
  <sheetPr>
    <pageSetUpPr fitToPage="1"/>
  </sheetPr>
  <dimension ref="A1:H43"/>
  <sheetViews>
    <sheetView view="pageBreakPreview" zoomScale="60" zoomScaleNormal="115" workbookViewId="0">
      <selection sqref="A1:XFD1048576"/>
    </sheetView>
  </sheetViews>
  <sheetFormatPr defaultColWidth="11.453125" defaultRowHeight="12.5"/>
  <cols>
    <col min="1" max="1" width="5.26953125" style="14" customWidth="1"/>
    <col min="2" max="2" width="46.54296875" style="14" customWidth="1"/>
    <col min="3" max="3" width="2.1796875" style="14" customWidth="1"/>
    <col min="4" max="4" width="6.81640625" style="14" bestFit="1" customWidth="1"/>
    <col min="5" max="5" width="21.81640625" style="14" customWidth="1"/>
    <col min="6" max="6" width="18" style="14" customWidth="1"/>
    <col min="7" max="7" width="19" style="14" customWidth="1"/>
    <col min="8" max="8" width="15.7265625" style="14" customWidth="1"/>
    <col min="9" max="16384" width="11.453125" style="14"/>
  </cols>
  <sheetData>
    <row r="1" spans="1:8" ht="18">
      <c r="A1" s="9"/>
      <c r="B1" s="1836" t="s">
        <v>1400</v>
      </c>
      <c r="C1" s="1836"/>
      <c r="D1" s="1836"/>
      <c r="E1" s="1836"/>
      <c r="F1" s="9"/>
      <c r="G1" s="9"/>
      <c r="H1" s="9"/>
    </row>
    <row r="2" spans="1:8" ht="15.5">
      <c r="A2" s="9"/>
      <c r="B2" s="1711" t="s">
        <v>1010</v>
      </c>
      <c r="C2" s="1711"/>
      <c r="D2" s="1711"/>
      <c r="E2" s="1711"/>
      <c r="F2" s="9"/>
      <c r="G2" s="9"/>
      <c r="H2" s="9"/>
    </row>
    <row r="3" spans="1:8">
      <c r="A3" s="9"/>
      <c r="B3" s="9"/>
      <c r="C3" s="9"/>
      <c r="D3" s="9"/>
      <c r="E3" s="9"/>
      <c r="F3" s="9"/>
      <c r="G3" s="9"/>
      <c r="H3" s="9"/>
    </row>
    <row r="4" spans="1:8" ht="13">
      <c r="A4" s="9"/>
      <c r="B4" s="1107"/>
      <c r="C4" s="1107"/>
      <c r="D4" s="1107"/>
      <c r="E4" s="1107"/>
      <c r="F4" s="9"/>
      <c r="G4" s="9"/>
      <c r="H4" s="9"/>
    </row>
    <row r="5" spans="1:8" ht="13">
      <c r="A5" s="9"/>
      <c r="B5" s="1107"/>
      <c r="C5" s="9"/>
      <c r="D5" s="9"/>
      <c r="E5" s="9"/>
      <c r="F5" s="9"/>
      <c r="G5" s="9"/>
      <c r="H5" s="9"/>
    </row>
    <row r="6" spans="1:8" ht="13">
      <c r="A6" s="9"/>
      <c r="B6" s="9"/>
      <c r="C6" s="9"/>
      <c r="D6" s="9"/>
      <c r="E6" s="1108" t="s">
        <v>479</v>
      </c>
      <c r="F6" s="1108" t="s">
        <v>480</v>
      </c>
      <c r="G6" s="1108" t="s">
        <v>481</v>
      </c>
      <c r="H6" s="9"/>
    </row>
    <row r="7" spans="1:8">
      <c r="A7" s="9"/>
      <c r="B7" s="9"/>
      <c r="C7" s="9"/>
      <c r="D7" s="9"/>
      <c r="E7" s="1109" t="s">
        <v>1011</v>
      </c>
      <c r="F7" s="9"/>
      <c r="G7" s="9"/>
      <c r="H7" s="9"/>
    </row>
    <row r="8" spans="1:8">
      <c r="A8" s="9"/>
      <c r="B8" s="9"/>
      <c r="C8" s="9"/>
      <c r="D8" s="9"/>
      <c r="E8" s="1110"/>
      <c r="F8" s="1111"/>
      <c r="G8" s="1111"/>
      <c r="H8" s="9"/>
    </row>
    <row r="9" spans="1:8" ht="13">
      <c r="A9" s="9"/>
      <c r="B9" s="1112"/>
      <c r="C9" s="1113"/>
      <c r="D9" s="1114"/>
      <c r="E9" s="1115" t="s">
        <v>44</v>
      </c>
      <c r="F9" s="1115" t="s">
        <v>1012</v>
      </c>
      <c r="G9" s="1115" t="s">
        <v>1013</v>
      </c>
      <c r="H9" s="9"/>
    </row>
    <row r="10" spans="1:8">
      <c r="A10" s="1116">
        <v>1</v>
      </c>
      <c r="B10" s="1117" t="s">
        <v>1014</v>
      </c>
      <c r="C10" s="9"/>
      <c r="D10" s="1118">
        <v>560</v>
      </c>
      <c r="E10" s="1119">
        <v>5091768</v>
      </c>
      <c r="F10" s="1120"/>
      <c r="G10" s="1121">
        <f>E10-F10</f>
        <v>5091768</v>
      </c>
      <c r="H10" s="9"/>
    </row>
    <row r="11" spans="1:8">
      <c r="A11" s="1116">
        <f>A10+1</f>
        <v>2</v>
      </c>
      <c r="B11" s="1117" t="s">
        <v>1015</v>
      </c>
      <c r="C11" s="9"/>
      <c r="D11" s="1118">
        <v>561.1</v>
      </c>
      <c r="E11" s="1122">
        <v>0</v>
      </c>
      <c r="F11" s="1120"/>
      <c r="G11" s="1121">
        <f t="shared" ref="G11:G36" si="0">E11-F11</f>
        <v>0</v>
      </c>
      <c r="H11" s="9"/>
    </row>
    <row r="12" spans="1:8">
      <c r="A12" s="1116">
        <f t="shared" ref="A12:A37" si="1">A11+1</f>
        <v>3</v>
      </c>
      <c r="B12" s="1117" t="s">
        <v>1016</v>
      </c>
      <c r="C12" s="9"/>
      <c r="D12" s="1118">
        <v>561.20000000000005</v>
      </c>
      <c r="E12" s="1122">
        <v>797495</v>
      </c>
      <c r="F12" s="413"/>
      <c r="G12" s="1121">
        <f t="shared" si="0"/>
        <v>797495</v>
      </c>
      <c r="H12" s="9"/>
    </row>
    <row r="13" spans="1:8">
      <c r="A13" s="1116">
        <f>A12+1</f>
        <v>4</v>
      </c>
      <c r="B13" s="1117" t="s">
        <v>1017</v>
      </c>
      <c r="C13" s="9"/>
      <c r="D13" s="1118">
        <v>561.29999999999995</v>
      </c>
      <c r="E13" s="1122">
        <v>0</v>
      </c>
      <c r="F13" s="413"/>
      <c r="G13" s="1121">
        <f t="shared" si="0"/>
        <v>0</v>
      </c>
      <c r="H13" s="9"/>
    </row>
    <row r="14" spans="1:8">
      <c r="A14" s="1116">
        <f t="shared" si="1"/>
        <v>5</v>
      </c>
      <c r="B14" s="1117" t="s">
        <v>1018</v>
      </c>
      <c r="C14" s="9"/>
      <c r="D14" s="1118">
        <v>561.4</v>
      </c>
      <c r="E14" s="1122">
        <v>-2263</v>
      </c>
      <c r="F14" s="413"/>
      <c r="G14" s="1121">
        <f t="shared" si="0"/>
        <v>-2263</v>
      </c>
      <c r="H14" s="9"/>
    </row>
    <row r="15" spans="1:8">
      <c r="A15" s="1116">
        <f t="shared" si="1"/>
        <v>6</v>
      </c>
      <c r="B15" s="1117" t="s">
        <v>1019</v>
      </c>
      <c r="C15" s="9"/>
      <c r="D15" s="1118">
        <v>561.5</v>
      </c>
      <c r="E15" s="1122">
        <v>0</v>
      </c>
      <c r="F15" s="413"/>
      <c r="G15" s="1121">
        <f t="shared" si="0"/>
        <v>0</v>
      </c>
      <c r="H15" s="9"/>
    </row>
    <row r="16" spans="1:8">
      <c r="A16" s="1116">
        <f t="shared" si="1"/>
        <v>7</v>
      </c>
      <c r="B16" s="1117" t="s">
        <v>1020</v>
      </c>
      <c r="C16" s="9"/>
      <c r="D16" s="1118">
        <v>561.6</v>
      </c>
      <c r="E16" s="1122">
        <v>0</v>
      </c>
      <c r="F16" s="413"/>
      <c r="G16" s="1121">
        <f t="shared" si="0"/>
        <v>0</v>
      </c>
      <c r="H16" s="9"/>
    </row>
    <row r="17" spans="1:8">
      <c r="A17" s="1116">
        <f t="shared" si="1"/>
        <v>8</v>
      </c>
      <c r="B17" s="1117" t="s">
        <v>1021</v>
      </c>
      <c r="C17" s="9"/>
      <c r="D17" s="1123">
        <v>561.70000000000005</v>
      </c>
      <c r="E17" s="1122">
        <v>0</v>
      </c>
      <c r="F17" s="413"/>
      <c r="G17" s="1121">
        <f t="shared" si="0"/>
        <v>0</v>
      </c>
      <c r="H17" s="9"/>
    </row>
    <row r="18" spans="1:8">
      <c r="A18" s="1116">
        <f t="shared" si="1"/>
        <v>9</v>
      </c>
      <c r="B18" s="1117" t="s">
        <v>1022</v>
      </c>
      <c r="C18" s="9"/>
      <c r="D18" s="1118">
        <v>561.79999999999995</v>
      </c>
      <c r="E18" s="1122">
        <v>-1580</v>
      </c>
      <c r="F18" s="413"/>
      <c r="G18" s="1121">
        <f t="shared" si="0"/>
        <v>-1580</v>
      </c>
      <c r="H18" s="9"/>
    </row>
    <row r="19" spans="1:8">
      <c r="A19" s="1116">
        <f t="shared" si="1"/>
        <v>10</v>
      </c>
      <c r="B19" s="1117" t="s">
        <v>1023</v>
      </c>
      <c r="C19" s="9"/>
      <c r="D19" s="1118">
        <v>562</v>
      </c>
      <c r="E19" s="1122">
        <v>369433</v>
      </c>
      <c r="F19" s="413"/>
      <c r="G19" s="1121">
        <f t="shared" si="0"/>
        <v>369433</v>
      </c>
    </row>
    <row r="20" spans="1:8">
      <c r="A20" s="1116">
        <f t="shared" si="1"/>
        <v>11</v>
      </c>
      <c r="B20" s="1117" t="s">
        <v>1873</v>
      </c>
      <c r="C20" s="9"/>
      <c r="D20" s="1118">
        <v>562.1</v>
      </c>
      <c r="E20" s="1122">
        <v>0</v>
      </c>
      <c r="F20" s="413"/>
      <c r="G20" s="1121">
        <f t="shared" si="0"/>
        <v>0</v>
      </c>
    </row>
    <row r="21" spans="1:8">
      <c r="A21" s="1116">
        <f t="shared" si="1"/>
        <v>12</v>
      </c>
      <c r="B21" s="1117" t="s">
        <v>1024</v>
      </c>
      <c r="C21" s="9"/>
      <c r="D21" s="1118">
        <v>563</v>
      </c>
      <c r="E21" s="1122">
        <v>0</v>
      </c>
      <c r="F21" s="413"/>
      <c r="G21" s="1121">
        <f t="shared" si="0"/>
        <v>0</v>
      </c>
    </row>
    <row r="22" spans="1:8">
      <c r="A22" s="1116">
        <f t="shared" si="1"/>
        <v>13</v>
      </c>
      <c r="B22" s="1117" t="s">
        <v>1025</v>
      </c>
      <c r="C22" s="9"/>
      <c r="D22" s="1118">
        <v>564</v>
      </c>
      <c r="E22" s="1122">
        <v>0</v>
      </c>
      <c r="F22" s="413"/>
      <c r="G22" s="1121">
        <f t="shared" si="0"/>
        <v>0</v>
      </c>
    </row>
    <row r="23" spans="1:8">
      <c r="A23" s="1116">
        <f t="shared" si="1"/>
        <v>14</v>
      </c>
      <c r="B23" s="1117" t="s">
        <v>1026</v>
      </c>
      <c r="C23" s="9"/>
      <c r="D23" s="1118">
        <v>565</v>
      </c>
      <c r="E23" s="1122">
        <v>0</v>
      </c>
      <c r="F23" s="413"/>
      <c r="G23" s="1121">
        <f t="shared" si="0"/>
        <v>0</v>
      </c>
    </row>
    <row r="24" spans="1:8">
      <c r="A24" s="1116">
        <f t="shared" si="1"/>
        <v>15</v>
      </c>
      <c r="B24" s="1117" t="s">
        <v>1027</v>
      </c>
      <c r="C24" s="9"/>
      <c r="D24" s="1118">
        <v>566</v>
      </c>
      <c r="E24" s="1122">
        <v>3107267</v>
      </c>
      <c r="F24" s="413">
        <f>'5 - Cost Support 1'!R226</f>
        <v>147278</v>
      </c>
      <c r="G24" s="1121">
        <f>E24-F24</f>
        <v>2959989</v>
      </c>
    </row>
    <row r="25" spans="1:8">
      <c r="A25" s="1116">
        <f t="shared" si="1"/>
        <v>16</v>
      </c>
      <c r="B25" s="1117" t="s">
        <v>970</v>
      </c>
      <c r="C25" s="9"/>
      <c r="D25" s="1118">
        <v>567</v>
      </c>
      <c r="E25" s="1122">
        <v>0</v>
      </c>
      <c r="F25" s="413"/>
      <c r="G25" s="1121">
        <f t="shared" si="0"/>
        <v>0</v>
      </c>
    </row>
    <row r="26" spans="1:8">
      <c r="A26" s="1116">
        <f t="shared" si="1"/>
        <v>17</v>
      </c>
      <c r="B26" s="1117" t="s">
        <v>1028</v>
      </c>
      <c r="C26" s="9"/>
      <c r="D26" s="1118">
        <v>568</v>
      </c>
      <c r="E26" s="1122">
        <v>0</v>
      </c>
      <c r="F26" s="413"/>
      <c r="G26" s="1121">
        <f t="shared" si="0"/>
        <v>0</v>
      </c>
    </row>
    <row r="27" spans="1:8">
      <c r="A27" s="1116">
        <f t="shared" si="1"/>
        <v>18</v>
      </c>
      <c r="B27" s="1117" t="s">
        <v>1029</v>
      </c>
      <c r="C27" s="9"/>
      <c r="D27" s="1118">
        <v>569</v>
      </c>
      <c r="E27" s="1122">
        <v>748647</v>
      </c>
      <c r="F27" s="413"/>
      <c r="G27" s="1121">
        <f t="shared" si="0"/>
        <v>748647</v>
      </c>
    </row>
    <row r="28" spans="1:8">
      <c r="A28" s="1116">
        <f t="shared" si="1"/>
        <v>19</v>
      </c>
      <c r="B28" s="1117" t="s">
        <v>1030</v>
      </c>
      <c r="C28" s="9"/>
      <c r="D28" s="1118">
        <v>569.1</v>
      </c>
      <c r="E28" s="1122">
        <v>0</v>
      </c>
      <c r="F28" s="413"/>
      <c r="G28" s="1121">
        <f t="shared" si="0"/>
        <v>0</v>
      </c>
    </row>
    <row r="29" spans="1:8">
      <c r="A29" s="1116">
        <f t="shared" si="1"/>
        <v>20</v>
      </c>
      <c r="B29" s="1117" t="s">
        <v>1031</v>
      </c>
      <c r="C29" s="9"/>
      <c r="D29" s="1118">
        <v>569.20000000000005</v>
      </c>
      <c r="E29" s="1122">
        <v>0</v>
      </c>
      <c r="F29" s="413"/>
      <c r="G29" s="1121">
        <f t="shared" si="0"/>
        <v>0</v>
      </c>
    </row>
    <row r="30" spans="1:8">
      <c r="A30" s="1116">
        <f t="shared" si="1"/>
        <v>21</v>
      </c>
      <c r="B30" s="1117" t="s">
        <v>1032</v>
      </c>
      <c r="C30" s="9"/>
      <c r="D30" s="1118">
        <v>569.29999999999995</v>
      </c>
      <c r="E30" s="1122">
        <v>0</v>
      </c>
      <c r="F30" s="413"/>
      <c r="G30" s="1121">
        <f t="shared" si="0"/>
        <v>0</v>
      </c>
    </row>
    <row r="31" spans="1:8">
      <c r="A31" s="1116">
        <f t="shared" si="1"/>
        <v>22</v>
      </c>
      <c r="B31" s="1117" t="s">
        <v>1033</v>
      </c>
      <c r="C31" s="9"/>
      <c r="D31" s="1118">
        <v>569.4</v>
      </c>
      <c r="E31" s="1122">
        <v>0</v>
      </c>
      <c r="F31" s="413"/>
      <c r="G31" s="1121">
        <f t="shared" si="0"/>
        <v>0</v>
      </c>
    </row>
    <row r="32" spans="1:8">
      <c r="A32" s="1116">
        <f t="shared" si="1"/>
        <v>23</v>
      </c>
      <c r="B32" s="1117" t="s">
        <v>1034</v>
      </c>
      <c r="C32" s="9"/>
      <c r="D32" s="1118">
        <v>570</v>
      </c>
      <c r="E32" s="1122">
        <v>7047667</v>
      </c>
      <c r="F32" s="413"/>
      <c r="G32" s="1121">
        <f t="shared" si="0"/>
        <v>7047667</v>
      </c>
      <c r="H32" s="14" t="s">
        <v>1875</v>
      </c>
    </row>
    <row r="33" spans="1:8">
      <c r="A33" s="1116">
        <f t="shared" si="1"/>
        <v>24</v>
      </c>
      <c r="B33" s="1117" t="s">
        <v>1874</v>
      </c>
      <c r="C33" s="9"/>
      <c r="D33" s="1118">
        <v>570.1</v>
      </c>
      <c r="E33" s="1122">
        <v>0</v>
      </c>
      <c r="F33" s="413"/>
      <c r="G33" s="1121">
        <f t="shared" si="0"/>
        <v>0</v>
      </c>
    </row>
    <row r="34" spans="1:8">
      <c r="A34" s="1116">
        <f t="shared" si="1"/>
        <v>25</v>
      </c>
      <c r="B34" s="1117" t="s">
        <v>1035</v>
      </c>
      <c r="C34" s="9"/>
      <c r="D34" s="1118">
        <v>571</v>
      </c>
      <c r="E34" s="1122">
        <v>9312068</v>
      </c>
      <c r="F34" s="413"/>
      <c r="G34" s="1121">
        <f t="shared" si="0"/>
        <v>9312068</v>
      </c>
      <c r="H34" s="9"/>
    </row>
    <row r="35" spans="1:8">
      <c r="A35" s="1116">
        <f t="shared" si="1"/>
        <v>26</v>
      </c>
      <c r="B35" s="1117" t="s">
        <v>1036</v>
      </c>
      <c r="C35" s="9"/>
      <c r="D35" s="1118">
        <v>572</v>
      </c>
      <c r="E35" s="1122">
        <v>-14111</v>
      </c>
      <c r="F35" s="413"/>
      <c r="G35" s="1121">
        <f t="shared" si="0"/>
        <v>-14111</v>
      </c>
      <c r="H35" s="9"/>
    </row>
    <row r="36" spans="1:8">
      <c r="A36" s="1116">
        <f t="shared" si="1"/>
        <v>27</v>
      </c>
      <c r="B36" s="1124" t="s">
        <v>1037</v>
      </c>
      <c r="C36" s="9"/>
      <c r="D36" s="1118">
        <v>573</v>
      </c>
      <c r="E36" s="1122">
        <v>219511</v>
      </c>
      <c r="F36" s="1120"/>
      <c r="G36" s="1121">
        <f t="shared" si="0"/>
        <v>219511</v>
      </c>
      <c r="H36" s="1125"/>
    </row>
    <row r="37" spans="1:8" ht="13">
      <c r="A37" s="1116">
        <f t="shared" si="1"/>
        <v>28</v>
      </c>
      <c r="B37" s="1107" t="s">
        <v>1185</v>
      </c>
      <c r="C37" s="9"/>
      <c r="D37" s="1116"/>
      <c r="E37" s="1126">
        <f>SUM(E10:E36)</f>
        <v>26675902</v>
      </c>
      <c r="F37" s="1126">
        <f>SUM(F10:F36)</f>
        <v>147278</v>
      </c>
      <c r="G37" s="1126">
        <f>SUM(G10:G36)</f>
        <v>26528624</v>
      </c>
      <c r="H37" s="9"/>
    </row>
    <row r="38" spans="1:8">
      <c r="A38" s="1116"/>
      <c r="B38" s="9"/>
      <c r="C38" s="9"/>
      <c r="D38" s="9"/>
      <c r="E38" s="9"/>
      <c r="F38" s="9"/>
      <c r="G38" s="9"/>
      <c r="H38" s="9"/>
    </row>
    <row r="39" spans="1:8">
      <c r="A39" s="9"/>
      <c r="B39" s="9"/>
      <c r="C39" s="9"/>
      <c r="D39" s="9"/>
      <c r="E39" s="569"/>
      <c r="F39" s="1127"/>
      <c r="G39" s="1127"/>
      <c r="H39" s="9"/>
    </row>
    <row r="40" spans="1:8">
      <c r="A40" s="1116">
        <f>A37+1</f>
        <v>29</v>
      </c>
      <c r="B40" s="569" t="s">
        <v>1038</v>
      </c>
      <c r="C40" s="9"/>
      <c r="D40" s="9"/>
      <c r="E40" s="9"/>
      <c r="F40" s="569" t="s">
        <v>44</v>
      </c>
      <c r="G40" s="1125">
        <f>+G37</f>
        <v>26528624</v>
      </c>
      <c r="H40" s="9"/>
    </row>
    <row r="41" spans="1:8">
      <c r="A41" s="1116"/>
      <c r="B41" s="9"/>
      <c r="C41" s="9"/>
      <c r="D41" s="9"/>
      <c r="E41" s="9"/>
      <c r="F41" s="9"/>
      <c r="G41" s="1128"/>
      <c r="H41" s="1129"/>
    </row>
    <row r="42" spans="1:8">
      <c r="A42" s="9"/>
      <c r="B42" s="9"/>
      <c r="C42" s="9"/>
      <c r="D42" s="9"/>
      <c r="E42" s="9"/>
      <c r="F42" s="9"/>
      <c r="G42" s="9"/>
      <c r="H42" s="9"/>
    </row>
    <row r="43" spans="1:8">
      <c r="A43" s="9"/>
      <c r="B43" s="9"/>
      <c r="C43" s="9"/>
      <c r="D43" s="9"/>
      <c r="E43" s="9"/>
      <c r="F43" s="9"/>
      <c r="G43" s="106"/>
      <c r="H43" s="9"/>
    </row>
  </sheetData>
  <mergeCells count="2">
    <mergeCell ref="B1:E1"/>
    <mergeCell ref="B2:E2"/>
  </mergeCells>
  <pageMargins left="0.25" right="0.25" top="0.75" bottom="0.75" header="0.3" footer="0.3"/>
  <pageSetup scale="98" orientation="landscape" r:id="rId1"/>
  <ignoredErrors>
    <ignoredError sqref="G10:G36" unlocked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CC0E4-15EC-4030-BFD1-DCC14F1C70C3}">
  <sheetPr>
    <pageSetUpPr fitToPage="1"/>
  </sheetPr>
  <dimension ref="A1:M41"/>
  <sheetViews>
    <sheetView view="pageBreakPreview" zoomScale="60" zoomScaleNormal="115" workbookViewId="0">
      <selection sqref="A1:XFD1048576"/>
    </sheetView>
  </sheetViews>
  <sheetFormatPr defaultColWidth="11.453125" defaultRowHeight="12.5"/>
  <cols>
    <col min="1" max="1" width="5.26953125" style="14" customWidth="1"/>
    <col min="2" max="2" width="46.54296875" style="14" customWidth="1"/>
    <col min="3" max="3" width="2.1796875" style="14" customWidth="1"/>
    <col min="4" max="4" width="9.7265625" style="14" customWidth="1"/>
    <col min="5" max="5" width="21.81640625" style="14" bestFit="1" customWidth="1"/>
    <col min="6" max="6" width="2.81640625" style="14" customWidth="1"/>
    <col min="7" max="7" width="19" style="14" customWidth="1"/>
    <col min="8" max="8" width="22.54296875" style="14" customWidth="1"/>
    <col min="9" max="9" width="18" style="14" customWidth="1"/>
    <col min="10" max="10" width="19" style="14" customWidth="1"/>
    <col min="11" max="11" width="5.54296875" style="14" customWidth="1"/>
    <col min="12" max="16384" width="11.453125" style="14"/>
  </cols>
  <sheetData>
    <row r="1" spans="1:13" ht="18">
      <c r="A1" s="9"/>
      <c r="B1" s="1836" t="s">
        <v>1400</v>
      </c>
      <c r="C1" s="1836"/>
      <c r="D1" s="1836"/>
      <c r="E1" s="1836"/>
      <c r="F1" s="1836"/>
      <c r="G1" s="1836"/>
      <c r="H1" s="9"/>
      <c r="I1" s="9"/>
      <c r="J1" s="9"/>
      <c r="K1" s="9"/>
      <c r="L1" s="9"/>
    </row>
    <row r="2" spans="1:13" ht="15.5">
      <c r="A2" s="9"/>
      <c r="B2" s="1711" t="s">
        <v>1039</v>
      </c>
      <c r="C2" s="1711"/>
      <c r="D2" s="1711"/>
      <c r="E2" s="1711"/>
      <c r="F2" s="1711"/>
      <c r="G2" s="1711"/>
      <c r="H2" s="9"/>
      <c r="I2" s="9"/>
      <c r="J2" s="9"/>
      <c r="K2" s="9"/>
      <c r="L2" s="9"/>
    </row>
    <row r="3" spans="1:13">
      <c r="A3" s="9"/>
      <c r="B3" s="9"/>
      <c r="C3" s="9"/>
      <c r="D3" s="9"/>
      <c r="E3" s="9"/>
      <c r="F3" s="9"/>
      <c r="G3" s="9"/>
      <c r="H3" s="9"/>
      <c r="I3" s="9"/>
      <c r="J3" s="9"/>
      <c r="K3" s="9"/>
      <c r="L3" s="9"/>
    </row>
    <row r="4" spans="1:13" ht="13">
      <c r="A4" s="9"/>
      <c r="B4" s="1107"/>
      <c r="C4" s="1107"/>
      <c r="D4" s="1107"/>
      <c r="E4" s="1107"/>
      <c r="F4" s="1107"/>
      <c r="G4" s="1107"/>
      <c r="H4" s="9"/>
      <c r="I4" s="9"/>
      <c r="J4" s="9"/>
      <c r="K4" s="9"/>
      <c r="L4" s="9"/>
    </row>
    <row r="5" spans="1:13" ht="13">
      <c r="A5" s="9"/>
      <c r="B5" s="1107"/>
      <c r="C5" s="9"/>
      <c r="D5" s="9"/>
      <c r="E5" s="9"/>
      <c r="F5" s="9"/>
      <c r="G5" s="9"/>
      <c r="H5" s="9"/>
      <c r="I5" s="9"/>
      <c r="J5" s="9"/>
      <c r="K5" s="9"/>
      <c r="L5" s="9"/>
    </row>
    <row r="6" spans="1:13" ht="13">
      <c r="A6" s="9"/>
      <c r="B6" s="9"/>
      <c r="C6" s="9"/>
      <c r="D6" s="9"/>
      <c r="E6" s="1108" t="s">
        <v>479</v>
      </c>
      <c r="F6" s="9"/>
      <c r="G6" s="1108" t="s">
        <v>480</v>
      </c>
      <c r="H6" s="1108" t="s">
        <v>481</v>
      </c>
      <c r="I6" s="1032" t="s">
        <v>482</v>
      </c>
      <c r="J6" s="1108" t="s">
        <v>483</v>
      </c>
      <c r="K6" s="9"/>
      <c r="L6" s="9"/>
    </row>
    <row r="7" spans="1:13">
      <c r="A7" s="9"/>
      <c r="B7" s="9"/>
      <c r="C7" s="9"/>
      <c r="D7" s="9"/>
      <c r="E7" s="1109" t="s">
        <v>1040</v>
      </c>
      <c r="F7" s="9"/>
      <c r="G7" s="9"/>
      <c r="H7" s="9"/>
      <c r="I7" s="9"/>
      <c r="J7" s="9"/>
      <c r="K7" s="9"/>
      <c r="L7" s="9"/>
    </row>
    <row r="8" spans="1:13">
      <c r="A8" s="9"/>
      <c r="B8" s="9"/>
      <c r="C8" s="9"/>
      <c r="D8" s="9"/>
      <c r="E8" s="1110"/>
      <c r="F8" s="1111"/>
      <c r="G8" s="1111"/>
      <c r="H8" s="1111"/>
      <c r="I8" s="1111"/>
      <c r="J8" s="1111"/>
      <c r="K8" s="9"/>
      <c r="L8" s="9"/>
    </row>
    <row r="9" spans="1:13" ht="13">
      <c r="A9" s="9"/>
      <c r="B9" s="1112"/>
      <c r="C9" s="1113"/>
      <c r="D9" s="1114"/>
      <c r="E9" s="1115" t="s">
        <v>44</v>
      </c>
      <c r="F9" s="1115"/>
      <c r="G9" s="1115" t="s">
        <v>1041</v>
      </c>
      <c r="H9" s="1445" t="s">
        <v>1616</v>
      </c>
      <c r="I9" s="1115" t="s">
        <v>1012</v>
      </c>
      <c r="J9" s="1115" t="s">
        <v>1013</v>
      </c>
      <c r="K9" s="9"/>
    </row>
    <row r="10" spans="1:13">
      <c r="A10" s="1116">
        <v>1</v>
      </c>
      <c r="B10" s="1117" t="s">
        <v>1042</v>
      </c>
      <c r="C10" s="9"/>
      <c r="D10" s="1118">
        <v>920</v>
      </c>
      <c r="E10" s="1119">
        <v>3378339</v>
      </c>
      <c r="F10" s="1130"/>
      <c r="G10" s="1119">
        <f>E10</f>
        <v>3378339</v>
      </c>
      <c r="H10" s="1131"/>
      <c r="I10" s="1120"/>
      <c r="J10" s="1121">
        <v>0</v>
      </c>
      <c r="K10" s="9"/>
      <c r="L10" s="9"/>
      <c r="M10" s="1633"/>
    </row>
    <row r="11" spans="1:13">
      <c r="A11" s="1116">
        <f>A10+1</f>
        <v>2</v>
      </c>
      <c r="B11" s="1117" t="s">
        <v>1043</v>
      </c>
      <c r="C11" s="9"/>
      <c r="D11" s="1118">
        <v>921</v>
      </c>
      <c r="E11" s="1119">
        <v>2762032</v>
      </c>
      <c r="F11" s="1132"/>
      <c r="G11" s="1122">
        <f>E11-I11</f>
        <v>2762032</v>
      </c>
      <c r="H11" s="1125"/>
      <c r="I11" s="413">
        <f>'5 - Cost Support 1'!L225</f>
        <v>0</v>
      </c>
      <c r="J11" s="1133">
        <v>0</v>
      </c>
      <c r="K11" s="9"/>
      <c r="L11" s="9"/>
      <c r="M11" s="1633"/>
    </row>
    <row r="12" spans="1:13">
      <c r="A12" s="1116">
        <f t="shared" ref="A12:A24" si="0">A11+1</f>
        <v>3</v>
      </c>
      <c r="B12" s="1117" t="s">
        <v>1044</v>
      </c>
      <c r="C12" s="9"/>
      <c r="D12" s="1118">
        <v>922</v>
      </c>
      <c r="E12" s="1119">
        <v>0</v>
      </c>
      <c r="F12" s="1132"/>
      <c r="G12" s="1122">
        <v>0</v>
      </c>
      <c r="H12" s="1125"/>
      <c r="I12" s="413"/>
      <c r="J12" s="1133">
        <v>0</v>
      </c>
      <c r="K12" s="9"/>
      <c r="L12" s="9"/>
      <c r="M12" s="1633"/>
    </row>
    <row r="13" spans="1:13">
      <c r="A13" s="1116">
        <f t="shared" si="0"/>
        <v>4</v>
      </c>
      <c r="B13" s="1117" t="s">
        <v>1045</v>
      </c>
      <c r="C13" s="9"/>
      <c r="D13" s="1118">
        <v>923</v>
      </c>
      <c r="E13" s="1119">
        <v>71938786</v>
      </c>
      <c r="F13" s="1132"/>
      <c r="G13" s="1122">
        <f>E13-I13</f>
        <v>71568852.25</v>
      </c>
      <c r="H13" s="1134"/>
      <c r="I13" s="413">
        <f>'5 - Cost Support 1'!H225+'5 - Cost Support 1'!I225+'5 - Cost Support 1'!J225+'5 - Cost Support 1'!K225+'5 - Cost Support 1'!M225+'5 - Cost Support 1'!O225+'5 - Cost Support 1'!P225+'5 - Cost Support 1'!Q225</f>
        <v>369933.75</v>
      </c>
      <c r="J13" s="1133"/>
      <c r="K13" s="9"/>
      <c r="L13" s="9"/>
      <c r="M13" s="1633"/>
    </row>
    <row r="14" spans="1:13">
      <c r="A14" s="1116">
        <f t="shared" si="0"/>
        <v>5</v>
      </c>
      <c r="B14" s="1117" t="s">
        <v>971</v>
      </c>
      <c r="C14" s="9"/>
      <c r="D14" s="1118">
        <v>924</v>
      </c>
      <c r="E14" s="1119">
        <v>617382</v>
      </c>
      <c r="F14" s="1132"/>
      <c r="G14" s="1122">
        <v>0</v>
      </c>
      <c r="H14" s="413">
        <f>E14</f>
        <v>617382</v>
      </c>
      <c r="I14" s="413"/>
      <c r="J14" s="1133">
        <v>0</v>
      </c>
      <c r="K14" s="9"/>
      <c r="L14" s="9"/>
      <c r="M14" s="1633"/>
    </row>
    <row r="15" spans="1:13">
      <c r="A15" s="1116">
        <f t="shared" si="0"/>
        <v>6</v>
      </c>
      <c r="B15" s="1117" t="s">
        <v>1046</v>
      </c>
      <c r="C15" s="9"/>
      <c r="D15" s="1118">
        <v>925</v>
      </c>
      <c r="E15" s="1119">
        <v>1455151</v>
      </c>
      <c r="F15" s="1132"/>
      <c r="G15" s="1122">
        <f>E15</f>
        <v>1455151</v>
      </c>
      <c r="H15" s="1125"/>
      <c r="I15" s="413"/>
      <c r="J15" s="1133">
        <v>0</v>
      </c>
      <c r="K15" s="9"/>
      <c r="L15" s="9"/>
      <c r="M15" s="1633"/>
    </row>
    <row r="16" spans="1:13">
      <c r="A16" s="1116">
        <f t="shared" si="0"/>
        <v>7</v>
      </c>
      <c r="B16" s="1117" t="s">
        <v>1047</v>
      </c>
      <c r="C16" s="9"/>
      <c r="D16" s="1123">
        <v>926</v>
      </c>
      <c r="E16" s="1119">
        <v>9600527</v>
      </c>
      <c r="F16" s="1132"/>
      <c r="G16" s="1122">
        <f>E16</f>
        <v>9600527</v>
      </c>
      <c r="H16" s="1125"/>
      <c r="I16" s="413"/>
      <c r="J16" s="1133">
        <v>0</v>
      </c>
      <c r="K16" s="9"/>
      <c r="L16" s="9"/>
      <c r="M16" s="1633"/>
    </row>
    <row r="17" spans="1:13">
      <c r="A17" s="1116">
        <f t="shared" si="0"/>
        <v>8</v>
      </c>
      <c r="B17" s="1117" t="s">
        <v>1048</v>
      </c>
      <c r="C17" s="9"/>
      <c r="D17" s="1118">
        <v>927</v>
      </c>
      <c r="E17" s="1119">
        <v>0</v>
      </c>
      <c r="F17" s="1132"/>
      <c r="G17" s="1122">
        <v>0</v>
      </c>
      <c r="H17" s="1125"/>
      <c r="I17" s="413"/>
      <c r="J17" s="1133">
        <v>0</v>
      </c>
      <c r="K17" s="9"/>
      <c r="L17" s="9"/>
      <c r="M17" s="1633"/>
    </row>
    <row r="18" spans="1:13">
      <c r="A18" s="1116">
        <f t="shared" si="0"/>
        <v>9</v>
      </c>
      <c r="B18" s="1117" t="s">
        <v>1049</v>
      </c>
      <c r="C18" s="9"/>
      <c r="D18" s="1118">
        <v>928</v>
      </c>
      <c r="E18" s="1119">
        <v>954717</v>
      </c>
      <c r="F18" s="1132"/>
      <c r="G18" s="1122">
        <v>0</v>
      </c>
      <c r="H18" s="1125"/>
      <c r="I18" s="1122">
        <f>E18-J18</f>
        <v>637698</v>
      </c>
      <c r="J18" s="413">
        <f>253934+60764+1122+1199</f>
        <v>317019</v>
      </c>
      <c r="K18" s="9"/>
      <c r="L18" s="9"/>
      <c r="M18" s="1633"/>
    </row>
    <row r="19" spans="1:13">
      <c r="A19" s="1116">
        <f t="shared" si="0"/>
        <v>10</v>
      </c>
      <c r="B19" s="1117" t="s">
        <v>1050</v>
      </c>
      <c r="C19" s="9"/>
      <c r="D19" s="1118">
        <v>929</v>
      </c>
      <c r="E19" s="1119">
        <v>0</v>
      </c>
      <c r="F19" s="1132"/>
      <c r="G19" s="1122">
        <v>0</v>
      </c>
      <c r="H19" s="1125"/>
      <c r="I19" s="413"/>
      <c r="J19" s="1133">
        <v>0</v>
      </c>
      <c r="K19" s="9"/>
      <c r="L19" s="9"/>
      <c r="M19" s="1633"/>
    </row>
    <row r="20" spans="1:13">
      <c r="A20" s="1116">
        <f t="shared" si="0"/>
        <v>11</v>
      </c>
      <c r="B20" s="1117" t="s">
        <v>1051</v>
      </c>
      <c r="C20" s="9"/>
      <c r="D20" s="1118">
        <v>930.1</v>
      </c>
      <c r="E20" s="1119">
        <v>603387</v>
      </c>
      <c r="F20" s="1132"/>
      <c r="G20" s="1122">
        <v>0</v>
      </c>
      <c r="H20" s="1125"/>
      <c r="I20" s="413">
        <f>E20</f>
        <v>603387</v>
      </c>
      <c r="J20" s="1133">
        <v>0</v>
      </c>
      <c r="K20" s="9"/>
      <c r="L20" s="9"/>
      <c r="M20" s="1633"/>
    </row>
    <row r="21" spans="1:13">
      <c r="A21" s="1116">
        <f t="shared" si="0"/>
        <v>12</v>
      </c>
      <c r="B21" s="1117" t="s">
        <v>1052</v>
      </c>
      <c r="C21" s="9"/>
      <c r="D21" s="1118">
        <v>930.2</v>
      </c>
      <c r="E21" s="1119">
        <v>761477</v>
      </c>
      <c r="F21" s="1132"/>
      <c r="G21" s="1122">
        <f>E21-I21</f>
        <v>735208</v>
      </c>
      <c r="H21" s="1125"/>
      <c r="I21" s="413">
        <f>'5 - Cost Support 1'!N225</f>
        <v>26269</v>
      </c>
      <c r="J21" s="1133">
        <v>0</v>
      </c>
      <c r="K21" s="9"/>
      <c r="L21" s="9"/>
      <c r="M21" s="1633"/>
    </row>
    <row r="22" spans="1:13">
      <c r="A22" s="1116">
        <f t="shared" si="0"/>
        <v>13</v>
      </c>
      <c r="B22" s="1117" t="s">
        <v>970</v>
      </c>
      <c r="C22" s="9"/>
      <c r="D22" s="1118">
        <v>931</v>
      </c>
      <c r="E22" s="1119">
        <v>0</v>
      </c>
      <c r="F22" s="1132"/>
      <c r="G22" s="1122">
        <v>0</v>
      </c>
      <c r="H22" s="1125"/>
      <c r="I22" s="413"/>
      <c r="J22" s="1133">
        <v>0</v>
      </c>
      <c r="K22" s="9"/>
      <c r="L22" s="9"/>
      <c r="M22" s="1633"/>
    </row>
    <row r="23" spans="1:13">
      <c r="A23" s="1116">
        <f t="shared" si="0"/>
        <v>14</v>
      </c>
      <c r="B23" s="1124" t="s">
        <v>1053</v>
      </c>
      <c r="C23" s="9"/>
      <c r="D23" s="1114">
        <v>935</v>
      </c>
      <c r="E23" s="1119">
        <v>579768</v>
      </c>
      <c r="F23" s="1132"/>
      <c r="G23" s="1119">
        <f>E23</f>
        <v>579768</v>
      </c>
      <c r="H23" s="1131"/>
      <c r="I23" s="1120"/>
      <c r="J23" s="1135">
        <v>0</v>
      </c>
      <c r="K23" s="1125"/>
      <c r="L23" s="9"/>
      <c r="M23" s="1633"/>
    </row>
    <row r="24" spans="1:13" ht="13">
      <c r="A24" s="1116">
        <f t="shared" si="0"/>
        <v>15</v>
      </c>
      <c r="B24" s="1107" t="s">
        <v>1054</v>
      </c>
      <c r="C24" s="9"/>
      <c r="D24" s="1116"/>
      <c r="E24" s="1126">
        <f>SUM(E10:E23)</f>
        <v>92651566</v>
      </c>
      <c r="F24" s="1136"/>
      <c r="G24" s="1126">
        <f>SUM(G10:G23)</f>
        <v>90079877.25</v>
      </c>
      <c r="H24" s="1126">
        <f t="shared" ref="H24:J24" si="1">SUM(H10:H23)</f>
        <v>617382</v>
      </c>
      <c r="I24" s="1126">
        <f t="shared" si="1"/>
        <v>1637287.75</v>
      </c>
      <c r="J24" s="1126">
        <f t="shared" si="1"/>
        <v>317019</v>
      </c>
      <c r="K24" s="9"/>
      <c r="L24" s="9"/>
    </row>
    <row r="25" spans="1:13">
      <c r="A25" s="1116"/>
      <c r="B25" s="9"/>
      <c r="C25" s="9"/>
      <c r="D25" s="9"/>
      <c r="E25" s="9"/>
      <c r="F25" s="9"/>
      <c r="G25" s="9"/>
      <c r="H25" s="9"/>
      <c r="I25" s="9"/>
      <c r="J25" s="9"/>
      <c r="K25" s="9"/>
      <c r="L25" s="9"/>
    </row>
    <row r="26" spans="1:13">
      <c r="A26" s="1116">
        <f>A24+1</f>
        <v>16</v>
      </c>
      <c r="B26" s="9"/>
      <c r="C26" s="9"/>
      <c r="D26" s="9"/>
      <c r="E26" s="569" t="s">
        <v>991</v>
      </c>
      <c r="F26" s="9"/>
      <c r="G26" s="1127">
        <f>+'ATT H-1A'!H24</f>
        <v>0.13446617068235894</v>
      </c>
      <c r="H26" s="1446">
        <f>+'ATT H-1A'!H45</f>
        <v>0.37831299502385302</v>
      </c>
      <c r="I26" s="1127">
        <v>0</v>
      </c>
      <c r="J26" s="1127">
        <v>1</v>
      </c>
      <c r="K26" s="9"/>
    </row>
    <row r="27" spans="1:13" ht="14.5">
      <c r="A27" s="1116">
        <f t="shared" ref="A27:A28" si="2">A26+1</f>
        <v>17</v>
      </c>
      <c r="B27" s="9"/>
      <c r="C27" s="9"/>
      <c r="D27" s="9"/>
      <c r="E27" s="569" t="s">
        <v>1631</v>
      </c>
      <c r="F27" s="9"/>
      <c r="G27" s="1125">
        <f>G24*G26</f>
        <v>12112696.149344442</v>
      </c>
      <c r="H27" s="1125">
        <f t="shared" ref="H27:J27" si="3">H24*H26</f>
        <v>233563.63349381642</v>
      </c>
      <c r="I27" s="1125">
        <f t="shared" si="3"/>
        <v>0</v>
      </c>
      <c r="J27" s="1125">
        <f t="shared" si="3"/>
        <v>317019</v>
      </c>
      <c r="K27" s="9"/>
      <c r="L27" s="9"/>
    </row>
    <row r="28" spans="1:13" ht="14.5">
      <c r="A28" s="1116">
        <f t="shared" si="2"/>
        <v>18</v>
      </c>
      <c r="B28" s="9"/>
      <c r="C28" s="9"/>
      <c r="D28" s="9"/>
      <c r="E28" s="9"/>
      <c r="F28" s="9"/>
      <c r="G28" s="9"/>
      <c r="H28" s="9"/>
      <c r="I28" s="569" t="s">
        <v>1632</v>
      </c>
      <c r="J28" s="1128">
        <f>SUM(G27:J27)</f>
        <v>12663278.782838259</v>
      </c>
      <c r="K28" s="1129"/>
      <c r="L28" s="9"/>
    </row>
    <row r="29" spans="1:13">
      <c r="A29" s="9"/>
      <c r="B29" s="9"/>
      <c r="C29" s="9"/>
      <c r="D29" s="9"/>
      <c r="E29" s="9"/>
      <c r="F29" s="9"/>
      <c r="G29" s="9"/>
      <c r="H29" s="9"/>
      <c r="I29" s="9"/>
      <c r="J29" s="9"/>
      <c r="K29" s="9"/>
      <c r="L29" s="9"/>
    </row>
    <row r="30" spans="1:13" ht="14.5">
      <c r="A30" s="9" t="s">
        <v>1633</v>
      </c>
      <c r="B30" s="9"/>
      <c r="C30" s="9"/>
      <c r="D30" s="9"/>
      <c r="E30" s="9"/>
      <c r="F30" s="9"/>
      <c r="G30" s="9"/>
      <c r="H30" s="9"/>
      <c r="I30" s="102" t="s">
        <v>1552</v>
      </c>
      <c r="J30" s="1137">
        <f>'ATT H-1A'!H164+'ATT H-1A'!H169+'ATT H-1A'!H175</f>
        <v>12663278.782838259</v>
      </c>
      <c r="K30" s="9"/>
      <c r="L30" s="9"/>
    </row>
    <row r="31" spans="1:13" ht="14.5">
      <c r="A31" s="9" t="s">
        <v>1634</v>
      </c>
      <c r="B31" s="9"/>
      <c r="C31" s="9"/>
      <c r="D31" s="9"/>
      <c r="E31" s="9"/>
      <c r="F31" s="9"/>
      <c r="G31" s="1125"/>
      <c r="H31" s="9"/>
      <c r="I31" s="102" t="s">
        <v>229</v>
      </c>
      <c r="J31" s="1138">
        <f>J28-J30</f>
        <v>0</v>
      </c>
      <c r="K31" s="9"/>
      <c r="L31" s="9"/>
    </row>
    <row r="32" spans="1:13">
      <c r="A32" s="9"/>
      <c r="B32" s="9"/>
      <c r="C32" s="9"/>
      <c r="D32" s="9"/>
      <c r="E32" s="9"/>
      <c r="F32" s="9"/>
      <c r="G32" s="1125"/>
      <c r="H32" s="9"/>
      <c r="I32" s="9"/>
      <c r="J32" s="9"/>
      <c r="K32" s="9"/>
      <c r="L32" s="9"/>
    </row>
    <row r="33" spans="7:10">
      <c r="G33" s="1139"/>
      <c r="J33" s="1585"/>
    </row>
    <row r="34" spans="7:10">
      <c r="G34" s="1139"/>
      <c r="J34" s="1585"/>
    </row>
    <row r="35" spans="7:10">
      <c r="G35" s="1139"/>
    </row>
    <row r="36" spans="7:10">
      <c r="G36" s="1139"/>
    </row>
    <row r="37" spans="7:10">
      <c r="G37" s="1139"/>
    </row>
    <row r="38" spans="7:10">
      <c r="G38" s="1139"/>
    </row>
    <row r="39" spans="7:10">
      <c r="G39" s="1139"/>
    </row>
    <row r="40" spans="7:10">
      <c r="G40" s="1139"/>
    </row>
    <row r="41" spans="7:10">
      <c r="G41" s="1139"/>
    </row>
  </sheetData>
  <mergeCells count="2">
    <mergeCell ref="B1:G1"/>
    <mergeCell ref="B2:G2"/>
  </mergeCells>
  <pageMargins left="0.25" right="0.25" top="0.75" bottom="0.75" header="0.3" footer="0.3"/>
  <pageSetup scale="80" fitToHeight="2" orientation="landscape" r:id="rId1"/>
  <ignoredErrors>
    <ignoredError sqref="E10:J24" unlocked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F737E-EDA6-4EFD-8CD1-330B3469C41B}">
  <dimension ref="A1:D62"/>
  <sheetViews>
    <sheetView view="pageBreakPreview" zoomScale="60" zoomScaleNormal="85" workbookViewId="0">
      <selection activeCell="K55" sqref="K55"/>
    </sheetView>
  </sheetViews>
  <sheetFormatPr defaultColWidth="9.1796875" defaultRowHeight="12.5"/>
  <cols>
    <col min="1" max="1" width="25.1796875" style="14" customWidth="1"/>
    <col min="2" max="2" width="61" style="14" customWidth="1"/>
    <col min="3" max="3" width="18" style="14" customWidth="1"/>
    <col min="4" max="4" width="1.7265625" style="14" customWidth="1"/>
    <col min="5" max="16384" width="9.1796875" style="14"/>
  </cols>
  <sheetData>
    <row r="1" spans="1:4" ht="18">
      <c r="A1" s="1837" t="s">
        <v>1400</v>
      </c>
      <c r="B1" s="1837"/>
      <c r="C1" s="1837"/>
    </row>
    <row r="2" spans="1:4" ht="15.5">
      <c r="A2" s="1671" t="s">
        <v>1055</v>
      </c>
      <c r="B2" s="1671"/>
      <c r="C2" s="1671"/>
    </row>
    <row r="3" spans="1:4">
      <c r="A3" s="313"/>
      <c r="B3" s="313"/>
      <c r="C3" s="313"/>
    </row>
    <row r="4" spans="1:4">
      <c r="A4" s="313"/>
      <c r="B4" s="313"/>
      <c r="C4" s="313"/>
    </row>
    <row r="5" spans="1:4">
      <c r="A5" s="1140" t="s">
        <v>165</v>
      </c>
      <c r="B5" s="1140" t="s">
        <v>166</v>
      </c>
      <c r="C5" s="1141" t="s">
        <v>1056</v>
      </c>
      <c r="D5" s="1142"/>
    </row>
    <row r="6" spans="1:4">
      <c r="A6" s="313"/>
      <c r="B6" s="1143"/>
      <c r="C6" s="1144"/>
      <c r="D6" s="1142"/>
    </row>
    <row r="7" spans="1:4">
      <c r="A7" s="313"/>
      <c r="B7" s="1143"/>
      <c r="C7" s="1144" t="s">
        <v>1057</v>
      </c>
      <c r="D7" s="1142"/>
    </row>
    <row r="8" spans="1:4">
      <c r="A8" s="1140" t="s">
        <v>1058</v>
      </c>
      <c r="B8" s="1140" t="s">
        <v>1059</v>
      </c>
      <c r="C8" s="1144" t="s">
        <v>1060</v>
      </c>
      <c r="D8" s="1142"/>
    </row>
    <row r="9" spans="1:4" ht="13">
      <c r="A9" s="1140"/>
      <c r="B9" s="1145"/>
      <c r="C9" s="1146"/>
      <c r="D9" s="1142"/>
    </row>
    <row r="10" spans="1:4" ht="13">
      <c r="A10" s="1140"/>
      <c r="B10" s="1145"/>
      <c r="C10" s="1146"/>
      <c r="D10" s="1142"/>
    </row>
    <row r="11" spans="1:4">
      <c r="A11" s="1147"/>
      <c r="B11" s="313"/>
      <c r="C11" s="1148"/>
      <c r="D11" s="1142"/>
    </row>
    <row r="12" spans="1:4" ht="13">
      <c r="A12" s="1147"/>
      <c r="B12" s="1149" t="s">
        <v>1061</v>
      </c>
      <c r="C12" s="1150"/>
      <c r="D12" s="1142"/>
    </row>
    <row r="13" spans="1:4" ht="13">
      <c r="A13" s="1147"/>
      <c r="B13" s="1149"/>
      <c r="C13" s="1150"/>
      <c r="D13" s="1142"/>
    </row>
    <row r="14" spans="1:4">
      <c r="A14" s="1151">
        <v>350.2</v>
      </c>
      <c r="B14" s="1151" t="s">
        <v>1062</v>
      </c>
      <c r="C14" s="1453">
        <v>2.0299999999999999E-2</v>
      </c>
      <c r="D14" s="1142"/>
    </row>
    <row r="15" spans="1:4">
      <c r="A15" s="1151">
        <v>352</v>
      </c>
      <c r="B15" s="1151" t="s">
        <v>1063</v>
      </c>
      <c r="C15" s="1453">
        <v>1.78E-2</v>
      </c>
      <c r="D15" s="1142"/>
    </row>
    <row r="16" spans="1:4">
      <c r="A16" s="1151">
        <v>353</v>
      </c>
      <c r="B16" s="1151" t="s">
        <v>1064</v>
      </c>
      <c r="C16" s="1453">
        <v>3.49E-2</v>
      </c>
      <c r="D16" s="1142"/>
    </row>
    <row r="17" spans="1:4">
      <c r="A17" s="1151">
        <v>354</v>
      </c>
      <c r="B17" s="1151" t="s">
        <v>1065</v>
      </c>
      <c r="C17" s="1453">
        <v>2.4E-2</v>
      </c>
      <c r="D17" s="1142"/>
    </row>
    <row r="18" spans="1:4">
      <c r="A18" s="1151">
        <v>355</v>
      </c>
      <c r="B18" s="1151" t="s">
        <v>1066</v>
      </c>
      <c r="C18" s="1453">
        <v>4.2599999999999999E-2</v>
      </c>
      <c r="D18" s="1142"/>
    </row>
    <row r="19" spans="1:4">
      <c r="A19" s="1151">
        <v>356</v>
      </c>
      <c r="B19" s="1151" t="s">
        <v>1067</v>
      </c>
      <c r="C19" s="1453">
        <v>3.73E-2</v>
      </c>
      <c r="D19" s="1142"/>
    </row>
    <row r="20" spans="1:4">
      <c r="A20" s="1151">
        <v>357</v>
      </c>
      <c r="B20" s="1151" t="s">
        <v>1068</v>
      </c>
      <c r="C20" s="1453">
        <v>2.0899999999999998E-2</v>
      </c>
      <c r="D20" s="1142"/>
    </row>
    <row r="21" spans="1:4">
      <c r="A21" s="1151">
        <v>358</v>
      </c>
      <c r="B21" s="1151" t="s">
        <v>1069</v>
      </c>
      <c r="C21" s="1453">
        <v>1.4999999999999999E-2</v>
      </c>
      <c r="D21" s="1142"/>
    </row>
    <row r="22" spans="1:4">
      <c r="A22" s="1151">
        <v>359</v>
      </c>
      <c r="B22" s="1151" t="s">
        <v>1070</v>
      </c>
      <c r="C22" s="1453">
        <v>1.54E-2</v>
      </c>
      <c r="D22" s="1142"/>
    </row>
    <row r="23" spans="1:4">
      <c r="A23" s="1151"/>
      <c r="B23" s="1151"/>
      <c r="C23" s="1453"/>
      <c r="D23" s="1142"/>
    </row>
    <row r="24" spans="1:4" ht="13">
      <c r="A24" s="1147"/>
      <c r="B24" s="1149" t="s">
        <v>1071</v>
      </c>
      <c r="C24" s="1453"/>
      <c r="D24" s="1142"/>
    </row>
    <row r="25" spans="1:4">
      <c r="A25" s="1151">
        <v>390</v>
      </c>
      <c r="B25" s="1151" t="s">
        <v>1063</v>
      </c>
      <c r="C25" s="1453">
        <v>1.29E-2</v>
      </c>
      <c r="D25" s="1142"/>
    </row>
    <row r="26" spans="1:4">
      <c r="A26" s="1151">
        <v>390.1</v>
      </c>
      <c r="B26" s="1151" t="s">
        <v>1063</v>
      </c>
      <c r="C26" s="1453">
        <v>2.4E-2</v>
      </c>
      <c r="D26" s="1142"/>
    </row>
    <row r="27" spans="1:4">
      <c r="A27" s="1151">
        <v>390.2</v>
      </c>
      <c r="B27" s="1151" t="s">
        <v>1063</v>
      </c>
      <c r="C27" s="1453">
        <v>3.5900000000000001E-2</v>
      </c>
      <c r="D27" s="1142"/>
    </row>
    <row r="28" spans="1:4">
      <c r="A28" s="1151">
        <v>390.3</v>
      </c>
      <c r="B28" s="1151" t="s">
        <v>1063</v>
      </c>
      <c r="C28" s="1453">
        <v>2.4799999999999999E-2</v>
      </c>
      <c r="D28" s="1142"/>
    </row>
    <row r="29" spans="1:4">
      <c r="A29" s="1152">
        <v>391.3</v>
      </c>
      <c r="B29" s="1152" t="s">
        <v>1072</v>
      </c>
      <c r="C29" s="1645">
        <v>0.2</v>
      </c>
      <c r="D29" s="1142"/>
    </row>
    <row r="30" spans="1:4">
      <c r="A30" s="1151">
        <v>391.1</v>
      </c>
      <c r="B30" s="1151" t="s">
        <v>1072</v>
      </c>
      <c r="C30" s="1453">
        <v>0.05</v>
      </c>
      <c r="D30" s="1142"/>
    </row>
    <row r="31" spans="1:4">
      <c r="A31" s="1151">
        <v>392</v>
      </c>
      <c r="B31" s="1151" t="s">
        <v>1401</v>
      </c>
      <c r="C31" s="1453">
        <v>9.0800000000000006E-2</v>
      </c>
      <c r="D31" s="1142"/>
    </row>
    <row r="32" spans="1:4">
      <c r="A32" s="1152">
        <v>392.1</v>
      </c>
      <c r="B32" s="1151" t="s">
        <v>1401</v>
      </c>
      <c r="C32" s="1453">
        <v>9.0800000000000006E-2</v>
      </c>
      <c r="D32" s="1142"/>
    </row>
    <row r="33" spans="1:4">
      <c r="A33" s="1152">
        <v>392.3</v>
      </c>
      <c r="B33" s="1151" t="s">
        <v>1878</v>
      </c>
      <c r="C33" s="1453">
        <v>9.0800000000000006E-2</v>
      </c>
      <c r="D33" s="1142"/>
    </row>
    <row r="34" spans="1:4">
      <c r="A34" s="1152">
        <v>392.8</v>
      </c>
      <c r="B34" s="1151" t="s">
        <v>1878</v>
      </c>
      <c r="C34" s="1453">
        <v>9.2100000000000001E-2</v>
      </c>
      <c r="D34" s="1142"/>
    </row>
    <row r="35" spans="1:4">
      <c r="A35" s="1151">
        <v>393</v>
      </c>
      <c r="B35" s="1151" t="s">
        <v>1073</v>
      </c>
      <c r="C35" s="1453">
        <v>0.04</v>
      </c>
      <c r="D35" s="1142"/>
    </row>
    <row r="36" spans="1:4">
      <c r="A36" s="1151">
        <v>394</v>
      </c>
      <c r="B36" s="1151" t="s">
        <v>1074</v>
      </c>
      <c r="C36" s="1453">
        <v>0.04</v>
      </c>
      <c r="D36" s="1142"/>
    </row>
    <row r="37" spans="1:4">
      <c r="A37" s="1151">
        <v>394.1</v>
      </c>
      <c r="B37" s="1151" t="s">
        <v>1074</v>
      </c>
      <c r="C37" s="1453">
        <v>0.04</v>
      </c>
      <c r="D37" s="1142"/>
    </row>
    <row r="38" spans="1:4">
      <c r="A38" s="1151">
        <v>395</v>
      </c>
      <c r="B38" s="1151" t="s">
        <v>1075</v>
      </c>
      <c r="C38" s="1453">
        <v>0</v>
      </c>
      <c r="D38" s="1142"/>
    </row>
    <row r="39" spans="1:4">
      <c r="A39" s="1151">
        <v>396</v>
      </c>
      <c r="B39" s="1151" t="s">
        <v>1076</v>
      </c>
      <c r="C39" s="1453">
        <v>0</v>
      </c>
      <c r="D39" s="1142"/>
    </row>
    <row r="40" spans="1:4">
      <c r="A40" s="1151">
        <v>397.1</v>
      </c>
      <c r="B40" s="1151" t="s">
        <v>1077</v>
      </c>
      <c r="C40" s="1453">
        <v>6.6699999999999995E-2</v>
      </c>
      <c r="D40" s="1142"/>
    </row>
    <row r="41" spans="1:4">
      <c r="A41" s="1151">
        <v>397.2</v>
      </c>
      <c r="B41" s="1151" t="s">
        <v>1077</v>
      </c>
      <c r="C41" s="1453">
        <v>4.7800000000000002E-2</v>
      </c>
      <c r="D41" s="1142"/>
    </row>
    <row r="42" spans="1:4">
      <c r="A42" s="1151">
        <v>398.1</v>
      </c>
      <c r="B42" s="1151" t="s">
        <v>1078</v>
      </c>
      <c r="C42" s="1453">
        <v>5.0099999999999999E-2</v>
      </c>
      <c r="D42" s="1142"/>
    </row>
    <row r="43" spans="1:4">
      <c r="A43" s="1151"/>
      <c r="B43" s="1151"/>
      <c r="C43" s="735"/>
      <c r="D43" s="1142"/>
    </row>
    <row r="44" spans="1:4">
      <c r="A44" s="1151"/>
      <c r="B44" s="313"/>
      <c r="C44" s="735"/>
      <c r="D44" s="1142"/>
    </row>
    <row r="45" spans="1:4" ht="13">
      <c r="A45" s="1151"/>
      <c r="B45" s="1149" t="s">
        <v>1079</v>
      </c>
      <c r="C45" s="735"/>
      <c r="D45" s="1142"/>
    </row>
    <row r="46" spans="1:4">
      <c r="A46" s="1151">
        <v>302</v>
      </c>
      <c r="B46" s="1151" t="s">
        <v>1080</v>
      </c>
      <c r="C46" s="735"/>
      <c r="D46" s="1142"/>
    </row>
    <row r="47" spans="1:4">
      <c r="A47" s="1151">
        <v>303</v>
      </c>
      <c r="B47" s="1151" t="s">
        <v>1081</v>
      </c>
      <c r="C47" s="735"/>
      <c r="D47" s="1142"/>
    </row>
    <row r="48" spans="1:4" ht="16.5" customHeight="1">
      <c r="A48" s="1152">
        <v>303.10000000000002</v>
      </c>
      <c r="B48" s="1151" t="s">
        <v>1103</v>
      </c>
      <c r="C48" s="1454">
        <f>1/2</f>
        <v>0.5</v>
      </c>
      <c r="D48" s="1142"/>
    </row>
    <row r="49" spans="1:4">
      <c r="A49" s="1152">
        <v>303.2</v>
      </c>
      <c r="B49" s="1151" t="s">
        <v>1082</v>
      </c>
      <c r="C49" s="1454">
        <v>0.33333333333333331</v>
      </c>
      <c r="D49" s="1142"/>
    </row>
    <row r="50" spans="1:4">
      <c r="A50" s="1152">
        <v>303.3</v>
      </c>
      <c r="B50" s="1151" t="s">
        <v>1083</v>
      </c>
      <c r="C50" s="1454">
        <v>0.25</v>
      </c>
      <c r="D50" s="402"/>
    </row>
    <row r="51" spans="1:4">
      <c r="A51" s="1152">
        <v>303.39999999999998</v>
      </c>
      <c r="B51" s="1151" t="s">
        <v>1084</v>
      </c>
      <c r="C51" s="1454">
        <v>0.2</v>
      </c>
    </row>
    <row r="52" spans="1:4">
      <c r="A52" s="1152">
        <v>303.5</v>
      </c>
      <c r="B52" s="1151" t="s">
        <v>1085</v>
      </c>
      <c r="C52" s="1454">
        <v>0.14285714285714285</v>
      </c>
    </row>
    <row r="53" spans="1:4" ht="16.5" customHeight="1">
      <c r="A53" s="1152">
        <v>303.60000000000002</v>
      </c>
      <c r="B53" s="1151" t="s">
        <v>1086</v>
      </c>
      <c r="C53" s="1454">
        <v>0.1</v>
      </c>
      <c r="D53" s="1142"/>
    </row>
    <row r="54" spans="1:4">
      <c r="A54" s="1152">
        <v>303.7</v>
      </c>
      <c r="B54" s="1151" t="s">
        <v>1087</v>
      </c>
      <c r="C54" s="1454">
        <v>8.3333333333333329E-2</v>
      </c>
      <c r="D54" s="1142"/>
    </row>
    <row r="55" spans="1:4">
      <c r="A55" s="1152">
        <v>303.8</v>
      </c>
      <c r="B55" s="1151" t="s">
        <v>1088</v>
      </c>
      <c r="C55" s="1454">
        <v>6.6666666666666666E-2</v>
      </c>
      <c r="D55" s="402"/>
    </row>
    <row r="56" spans="1:4" ht="13">
      <c r="A56" s="1153"/>
      <c r="B56" s="1154"/>
    </row>
    <row r="57" spans="1:4">
      <c r="A57" s="1153"/>
      <c r="B57" s="1153"/>
    </row>
    <row r="58" spans="1:4">
      <c r="A58" s="1153"/>
      <c r="B58" s="1153"/>
    </row>
    <row r="59" spans="1:4">
      <c r="A59" s="1153"/>
      <c r="B59" s="1153"/>
    </row>
    <row r="60" spans="1:4">
      <c r="A60" s="569" t="s">
        <v>1104</v>
      </c>
      <c r="B60" s="572" t="s">
        <v>1105</v>
      </c>
      <c r="C60" s="401"/>
    </row>
    <row r="61" spans="1:4">
      <c r="A61" s="1153"/>
      <c r="B61" s="1153"/>
    </row>
    <row r="62" spans="1:4">
      <c r="A62" s="1153"/>
      <c r="B62" s="1153"/>
    </row>
  </sheetData>
  <mergeCells count="2">
    <mergeCell ref="A1:C1"/>
    <mergeCell ref="A2:C2"/>
  </mergeCells>
  <pageMargins left="0.25" right="0.25" top="0.75" bottom="0.75" header="0.3" footer="0.3"/>
  <pageSetup scale="71" fitToHeight="2" orientation="landscape" r:id="rId1"/>
  <rowBreaks count="1" manualBreakCount="1">
    <brk id="23"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93493-2E34-470D-9049-94635F222589}">
  <sheetPr>
    <pageSetUpPr fitToPage="1"/>
  </sheetPr>
  <dimension ref="A1:R318"/>
  <sheetViews>
    <sheetView view="pageBreakPreview" topLeftCell="A244" zoomScale="55" zoomScaleNormal="80" zoomScaleSheetLayoutView="55" workbookViewId="0">
      <selection activeCell="A283" sqref="A1:XFD1048576"/>
    </sheetView>
  </sheetViews>
  <sheetFormatPr defaultColWidth="9.1796875" defaultRowHeight="12.5"/>
  <cols>
    <col min="1" max="1" width="5.7265625" style="403" customWidth="1"/>
    <col min="2" max="2" width="11.453125" style="405" customWidth="1"/>
    <col min="3" max="3" width="75.1796875" style="403" customWidth="1"/>
    <col min="4" max="4" width="0.54296875" style="403" customWidth="1"/>
    <col min="5" max="5" width="29.1796875" style="403" customWidth="1"/>
    <col min="6" max="6" width="26.453125" style="403" customWidth="1"/>
    <col min="7" max="7" width="18.81640625" style="403" customWidth="1"/>
    <col min="8" max="8" width="27.81640625" style="403" customWidth="1"/>
    <col min="9" max="9" width="28.81640625" style="403" customWidth="1"/>
    <col min="10" max="10" width="85.7265625" style="403" customWidth="1"/>
    <col min="11" max="11" width="5.7265625" style="403" customWidth="1"/>
    <col min="12" max="16384" width="9.1796875" style="403"/>
  </cols>
  <sheetData>
    <row r="1" spans="1:18" ht="15.5">
      <c r="A1" s="1676" t="s">
        <v>1400</v>
      </c>
      <c r="B1" s="1676"/>
      <c r="C1" s="1676"/>
      <c r="D1" s="1676"/>
      <c r="E1" s="1676"/>
      <c r="F1" s="1676"/>
      <c r="G1" s="1676"/>
      <c r="H1" s="1676"/>
      <c r="I1" s="1676"/>
      <c r="J1" s="1676"/>
      <c r="K1" s="1676"/>
    </row>
    <row r="2" spans="1:18" ht="15.5">
      <c r="A2" s="1677" t="s">
        <v>846</v>
      </c>
      <c r="B2" s="1677"/>
      <c r="C2" s="1677"/>
      <c r="D2" s="1677"/>
      <c r="E2" s="1677"/>
      <c r="F2" s="1677"/>
      <c r="G2" s="1677"/>
      <c r="H2" s="1677"/>
      <c r="I2" s="1677"/>
      <c r="J2" s="1677"/>
      <c r="K2" s="1677"/>
    </row>
    <row r="3" spans="1:18" ht="15.5">
      <c r="A3" s="1676" t="s">
        <v>1227</v>
      </c>
      <c r="B3" s="1676"/>
      <c r="C3" s="1676"/>
      <c r="D3" s="1676"/>
      <c r="E3" s="1676"/>
      <c r="F3" s="1676"/>
      <c r="G3" s="1676"/>
      <c r="H3" s="1676"/>
      <c r="I3" s="1676"/>
      <c r="J3" s="1676"/>
      <c r="K3" s="1676"/>
    </row>
    <row r="4" spans="1:18" ht="13">
      <c r="B4" s="404"/>
    </row>
    <row r="5" spans="1:18" ht="13">
      <c r="I5" s="406"/>
    </row>
    <row r="6" spans="1:18" ht="13">
      <c r="B6" s="1678" t="s">
        <v>1862</v>
      </c>
      <c r="C6" s="1678"/>
      <c r="D6" s="1678"/>
      <c r="E6" s="1678"/>
      <c r="F6" s="1678"/>
      <c r="G6" s="1678"/>
      <c r="H6" s="1678"/>
      <c r="I6" s="1678"/>
      <c r="J6" s="1678"/>
    </row>
    <row r="7" spans="1:18" ht="13">
      <c r="F7" s="407" t="s">
        <v>1228</v>
      </c>
      <c r="G7" s="408" t="s">
        <v>239</v>
      </c>
      <c r="H7" s="408"/>
    </row>
    <row r="8" spans="1:18" ht="13">
      <c r="F8" s="407" t="s">
        <v>1229</v>
      </c>
      <c r="G8" s="408" t="s">
        <v>209</v>
      </c>
      <c r="H8" s="408" t="s">
        <v>240</v>
      </c>
      <c r="I8" s="408" t="s">
        <v>241</v>
      </c>
    </row>
    <row r="9" spans="1:18" ht="13">
      <c r="B9" s="409" t="s">
        <v>540</v>
      </c>
      <c r="C9" s="409" t="s">
        <v>876</v>
      </c>
      <c r="E9" s="410" t="s">
        <v>44</v>
      </c>
      <c r="F9" s="410" t="s">
        <v>1230</v>
      </c>
      <c r="G9" s="411" t="s">
        <v>242</v>
      </c>
      <c r="H9" s="411" t="s">
        <v>242</v>
      </c>
      <c r="I9" s="411" t="s">
        <v>242</v>
      </c>
    </row>
    <row r="10" spans="1:18" ht="5.15" customHeight="1"/>
    <row r="11" spans="1:18">
      <c r="B11" s="405">
        <v>1</v>
      </c>
      <c r="C11" s="412" t="s">
        <v>244</v>
      </c>
      <c r="E11" s="413">
        <f>F11+G11+H11+I11</f>
        <v>15870931.862329889</v>
      </c>
      <c r="F11" s="413">
        <f>F74</f>
        <v>0</v>
      </c>
      <c r="G11" s="413">
        <f>G74</f>
        <v>0</v>
      </c>
      <c r="H11" s="413">
        <f>H74</f>
        <v>15274796.853315575</v>
      </c>
      <c r="I11" s="413">
        <f>I74</f>
        <v>596135.00901431486</v>
      </c>
    </row>
    <row r="12" spans="1:18">
      <c r="B12" s="405">
        <f>B11+1</f>
        <v>2</v>
      </c>
      <c r="C12" s="412" t="s">
        <v>877</v>
      </c>
      <c r="E12" s="413">
        <f>F12+G12+H12+I12</f>
        <v>0</v>
      </c>
      <c r="F12" s="413">
        <v>0</v>
      </c>
      <c r="G12" s="413">
        <v>0</v>
      </c>
      <c r="H12" s="413">
        <v>0</v>
      </c>
      <c r="I12" s="413">
        <v>0</v>
      </c>
      <c r="O12" s="414"/>
      <c r="P12" s="414"/>
      <c r="Q12" s="414"/>
      <c r="R12" s="414"/>
    </row>
    <row r="13" spans="1:18">
      <c r="B13" s="405">
        <f>B12+1</f>
        <v>3</v>
      </c>
      <c r="C13" s="412" t="s">
        <v>878</v>
      </c>
      <c r="E13" s="413">
        <f>F13+G13+H13+I13</f>
        <v>-211362552.51406145</v>
      </c>
      <c r="F13" s="413">
        <f>F144</f>
        <v>0</v>
      </c>
      <c r="G13" s="413">
        <f>G144</f>
        <v>0</v>
      </c>
      <c r="H13" s="413">
        <f>H144</f>
        <v>-211362552.51406145</v>
      </c>
      <c r="I13" s="413">
        <f>I144</f>
        <v>0</v>
      </c>
      <c r="O13" s="414"/>
      <c r="P13" s="414"/>
      <c r="Q13" s="414"/>
      <c r="R13" s="414"/>
    </row>
    <row r="14" spans="1:18">
      <c r="B14" s="405">
        <f>B13+1</f>
        <v>4</v>
      </c>
      <c r="C14" s="412" t="s">
        <v>243</v>
      </c>
      <c r="E14" s="413">
        <f>F14+G14+H14+I14</f>
        <v>-1068692.2265426104</v>
      </c>
      <c r="F14" s="413">
        <f>F215</f>
        <v>0</v>
      </c>
      <c r="G14" s="413">
        <f>G215</f>
        <v>0</v>
      </c>
      <c r="H14" s="413">
        <f>H215</f>
        <v>-383120.99059575947</v>
      </c>
      <c r="I14" s="413">
        <f>I215</f>
        <v>-685571.23594685097</v>
      </c>
      <c r="O14" s="414"/>
      <c r="P14" s="414"/>
      <c r="Q14" s="414"/>
      <c r="R14" s="414"/>
    </row>
    <row r="15" spans="1:18">
      <c r="B15" s="405">
        <f>B14+1</f>
        <v>5</v>
      </c>
      <c r="C15" s="412" t="s">
        <v>254</v>
      </c>
      <c r="E15" s="413">
        <f>F15+G15+H15+I15</f>
        <v>0</v>
      </c>
      <c r="F15" s="413">
        <f>F288</f>
        <v>0</v>
      </c>
      <c r="G15" s="413">
        <f>G288</f>
        <v>0</v>
      </c>
      <c r="H15" s="413">
        <f>H288</f>
        <v>0</v>
      </c>
      <c r="I15" s="413">
        <f>I288</f>
        <v>0</v>
      </c>
      <c r="O15" s="414"/>
      <c r="P15" s="414"/>
      <c r="Q15" s="414"/>
      <c r="R15" s="414"/>
    </row>
    <row r="16" spans="1:18" ht="5.15" customHeight="1">
      <c r="E16" s="415"/>
      <c r="F16" s="415"/>
      <c r="G16" s="415"/>
      <c r="H16" s="415"/>
      <c r="I16" s="415"/>
    </row>
    <row r="17" spans="2:10" ht="13">
      <c r="B17" s="405">
        <f>B16+6</f>
        <v>6</v>
      </c>
      <c r="C17" s="416" t="s">
        <v>879</v>
      </c>
      <c r="E17" s="413">
        <f>E11+E12+E13+E14+E15</f>
        <v>-196560312.87827417</v>
      </c>
      <c r="F17" s="413">
        <f>F11+F12+F13+F14+F15</f>
        <v>0</v>
      </c>
      <c r="G17" s="413">
        <f>G11+G12+G13+G14+G15</f>
        <v>0</v>
      </c>
      <c r="H17" s="413">
        <f>H11+H12+H13+H14+H15</f>
        <v>-196470876.65134165</v>
      </c>
      <c r="I17" s="413">
        <f>I11+I12+I13+I14+I15</f>
        <v>-89436.226932536112</v>
      </c>
      <c r="J17" s="417"/>
    </row>
    <row r="18" spans="2:10">
      <c r="C18" s="405"/>
      <c r="F18" s="414"/>
      <c r="G18" s="414"/>
      <c r="H18" s="414"/>
      <c r="I18" s="418"/>
    </row>
    <row r="19" spans="2:10">
      <c r="C19" s="405"/>
      <c r="F19" s="414"/>
      <c r="G19" s="414"/>
      <c r="H19" s="414"/>
      <c r="I19" s="418"/>
    </row>
    <row r="20" spans="2:10" ht="13">
      <c r="B20" s="419" t="s">
        <v>540</v>
      </c>
      <c r="C20" s="419" t="s">
        <v>1231</v>
      </c>
      <c r="D20" s="108"/>
      <c r="E20" s="410" t="s">
        <v>44</v>
      </c>
      <c r="F20" s="108"/>
      <c r="G20" s="108"/>
      <c r="H20" s="108"/>
      <c r="I20" s="420"/>
    </row>
    <row r="21" spans="2:10">
      <c r="B21" s="108"/>
      <c r="C21" s="108"/>
      <c r="D21" s="108"/>
      <c r="E21" s="108"/>
      <c r="F21" s="108"/>
      <c r="G21" s="108"/>
      <c r="H21" s="108"/>
      <c r="I21" s="420"/>
    </row>
    <row r="22" spans="2:10">
      <c r="B22" s="421">
        <f>B17+1</f>
        <v>7</v>
      </c>
      <c r="C22" s="403" t="s">
        <v>1232</v>
      </c>
      <c r="E22" s="422">
        <v>-751657.33529399976</v>
      </c>
      <c r="I22" s="423"/>
    </row>
    <row r="23" spans="2:10">
      <c r="B23" s="403"/>
    </row>
    <row r="24" spans="2:10" ht="12.75" customHeight="1">
      <c r="B24" s="1679" t="s">
        <v>1522</v>
      </c>
      <c r="C24" s="1679"/>
      <c r="D24" s="1679"/>
      <c r="E24" s="1679"/>
      <c r="F24" s="1679"/>
      <c r="G24" s="1679"/>
      <c r="H24" s="1679"/>
      <c r="I24" s="1679"/>
    </row>
    <row r="25" spans="2:10">
      <c r="B25" s="1679"/>
      <c r="C25" s="1679"/>
      <c r="D25" s="1679"/>
      <c r="E25" s="1679"/>
      <c r="F25" s="1679"/>
      <c r="G25" s="1679"/>
      <c r="H25" s="1679"/>
      <c r="I25" s="1679"/>
    </row>
    <row r="26" spans="2:10">
      <c r="B26" s="1679"/>
      <c r="C26" s="1679"/>
      <c r="D26" s="1679"/>
      <c r="E26" s="1679"/>
      <c r="F26" s="1679"/>
      <c r="G26" s="1679"/>
      <c r="H26" s="1679"/>
      <c r="I26" s="1679"/>
    </row>
    <row r="27" spans="2:10">
      <c r="B27" s="108"/>
      <c r="C27" s="108"/>
      <c r="D27" s="108"/>
      <c r="E27" s="108"/>
      <c r="F27" s="108"/>
      <c r="G27" s="108"/>
      <c r="H27" s="108"/>
      <c r="I27" s="420"/>
    </row>
    <row r="29" spans="2:10" ht="15" customHeight="1">
      <c r="B29" s="1679" t="s">
        <v>1233</v>
      </c>
      <c r="C29" s="1679"/>
      <c r="D29" s="1679"/>
      <c r="E29" s="1679"/>
      <c r="F29" s="1679"/>
      <c r="G29" s="1679"/>
      <c r="H29" s="1679"/>
      <c r="I29" s="1679"/>
      <c r="J29" s="631"/>
    </row>
    <row r="30" spans="2:10">
      <c r="B30" s="1679"/>
      <c r="C30" s="1679"/>
      <c r="D30" s="1679"/>
      <c r="E30" s="1679"/>
      <c r="F30" s="1679"/>
      <c r="G30" s="1679"/>
      <c r="H30" s="1679"/>
      <c r="I30" s="1679"/>
      <c r="J30" s="631"/>
    </row>
    <row r="31" spans="2:10" ht="13">
      <c r="I31" s="406"/>
    </row>
    <row r="32" spans="2:10" ht="13">
      <c r="B32" s="407" t="s">
        <v>165</v>
      </c>
      <c r="C32" s="407"/>
      <c r="D32" s="407"/>
      <c r="E32" s="407" t="s">
        <v>166</v>
      </c>
      <c r="F32" s="407" t="s">
        <v>1056</v>
      </c>
      <c r="G32" s="407" t="s">
        <v>1194</v>
      </c>
      <c r="H32" s="407" t="s">
        <v>1195</v>
      </c>
      <c r="I32" s="407" t="s">
        <v>1196</v>
      </c>
      <c r="J32" s="407" t="s">
        <v>1197</v>
      </c>
    </row>
    <row r="33" spans="2:10" ht="13">
      <c r="B33" s="416"/>
      <c r="C33" s="108"/>
      <c r="D33" s="108"/>
      <c r="E33" s="407"/>
      <c r="F33" s="407" t="s">
        <v>1228</v>
      </c>
      <c r="G33" s="407" t="s">
        <v>239</v>
      </c>
      <c r="H33" s="407"/>
      <c r="I33" s="407"/>
      <c r="J33" s="632"/>
    </row>
    <row r="34" spans="2:10" ht="13">
      <c r="B34" s="424"/>
      <c r="C34" s="108"/>
      <c r="D34" s="108"/>
      <c r="E34" s="407"/>
      <c r="F34" s="407" t="s">
        <v>1229</v>
      </c>
      <c r="G34" s="407" t="s">
        <v>209</v>
      </c>
      <c r="H34" s="407" t="s">
        <v>240</v>
      </c>
      <c r="I34" s="407" t="s">
        <v>241</v>
      </c>
      <c r="J34" s="632"/>
    </row>
    <row r="35" spans="2:10" ht="13">
      <c r="B35" s="416" t="s">
        <v>880</v>
      </c>
      <c r="C35" s="108"/>
      <c r="D35" s="108"/>
      <c r="E35" s="407" t="s">
        <v>44</v>
      </c>
      <c r="F35" s="410" t="s">
        <v>1230</v>
      </c>
      <c r="G35" s="407" t="s">
        <v>242</v>
      </c>
      <c r="H35" s="407" t="s">
        <v>242</v>
      </c>
      <c r="I35" s="407" t="s">
        <v>242</v>
      </c>
      <c r="J35" s="407" t="s">
        <v>246</v>
      </c>
    </row>
    <row r="36" spans="2:10" ht="25">
      <c r="B36" s="587" t="s">
        <v>1715</v>
      </c>
      <c r="C36" s="588"/>
      <c r="D36" s="588"/>
      <c r="E36" s="589">
        <f>F36+G36+H36+I36</f>
        <v>703688.45703382872</v>
      </c>
      <c r="F36" s="589">
        <v>0</v>
      </c>
      <c r="G36" s="589">
        <v>0</v>
      </c>
      <c r="H36" s="589">
        <v>0</v>
      </c>
      <c r="I36" s="589">
        <v>703688.45703382872</v>
      </c>
      <c r="J36" s="1488" t="s">
        <v>1736</v>
      </c>
    </row>
    <row r="37" spans="2:10" ht="25">
      <c r="B37" s="587" t="s">
        <v>1861</v>
      </c>
      <c r="C37" s="588"/>
      <c r="D37" s="590"/>
      <c r="E37" s="589">
        <f t="shared" ref="E37:E60" si="0">F37+G37+H37+I37</f>
        <v>1579678.1532269998</v>
      </c>
      <c r="F37" s="589">
        <v>0</v>
      </c>
      <c r="G37" s="589">
        <v>0</v>
      </c>
      <c r="H37" s="589">
        <v>1355289.679065</v>
      </c>
      <c r="I37" s="589">
        <v>224388.47416199977</v>
      </c>
      <c r="J37" s="1488" t="s">
        <v>1736</v>
      </c>
    </row>
    <row r="38" spans="2:10" ht="25">
      <c r="B38" s="587" t="s">
        <v>1676</v>
      </c>
      <c r="C38" s="588"/>
      <c r="D38" s="590"/>
      <c r="E38" s="589">
        <f t="shared" si="0"/>
        <v>1804241.266386</v>
      </c>
      <c r="F38" s="589">
        <v>0</v>
      </c>
      <c r="G38" s="589">
        <v>0</v>
      </c>
      <c r="H38" s="589">
        <v>0</v>
      </c>
      <c r="I38" s="589">
        <v>1804241.266386</v>
      </c>
      <c r="J38" s="1488" t="s">
        <v>1736</v>
      </c>
    </row>
    <row r="39" spans="2:10">
      <c r="B39" s="587" t="s">
        <v>1716</v>
      </c>
      <c r="C39" s="588"/>
      <c r="D39" s="590"/>
      <c r="E39" s="589">
        <f t="shared" si="0"/>
        <v>207378.87703799998</v>
      </c>
      <c r="F39" s="589">
        <v>207378.87703799998</v>
      </c>
      <c r="G39" s="589">
        <v>0</v>
      </c>
      <c r="H39" s="589">
        <v>0</v>
      </c>
      <c r="I39" s="589">
        <v>0</v>
      </c>
      <c r="J39" s="1488" t="s">
        <v>1737</v>
      </c>
    </row>
    <row r="40" spans="2:10">
      <c r="B40" s="587" t="s">
        <v>1717</v>
      </c>
      <c r="C40" s="588"/>
      <c r="D40" s="590"/>
      <c r="E40" s="589">
        <f t="shared" si="0"/>
        <v>104007</v>
      </c>
      <c r="F40" s="589">
        <v>104007</v>
      </c>
      <c r="G40" s="589">
        <v>0</v>
      </c>
      <c r="H40" s="589">
        <v>0</v>
      </c>
      <c r="I40" s="589">
        <v>0</v>
      </c>
      <c r="J40" s="1488" t="s">
        <v>1737</v>
      </c>
    </row>
    <row r="41" spans="2:10" ht="25">
      <c r="B41" s="587" t="s">
        <v>1718</v>
      </c>
      <c r="C41" s="588"/>
      <c r="D41" s="590"/>
      <c r="E41" s="589">
        <f t="shared" si="0"/>
        <v>2359537.3042139998</v>
      </c>
      <c r="F41" s="589">
        <v>0</v>
      </c>
      <c r="G41" s="589">
        <v>0</v>
      </c>
      <c r="H41" s="589">
        <v>0</v>
      </c>
      <c r="I41" s="589">
        <v>2359537.3042139998</v>
      </c>
      <c r="J41" s="475" t="s">
        <v>1736</v>
      </c>
    </row>
    <row r="42" spans="2:10">
      <c r="B42" s="587" t="s">
        <v>1719</v>
      </c>
      <c r="C42" s="588"/>
      <c r="D42" s="590"/>
      <c r="E42" s="589">
        <f t="shared" si="0"/>
        <v>908305.6596270001</v>
      </c>
      <c r="F42" s="589">
        <v>908305.6596270001</v>
      </c>
      <c r="G42" s="589">
        <v>0</v>
      </c>
      <c r="H42" s="589">
        <v>0</v>
      </c>
      <c r="I42" s="589">
        <v>0</v>
      </c>
      <c r="J42" s="1488" t="s">
        <v>1737</v>
      </c>
    </row>
    <row r="43" spans="2:10" ht="25">
      <c r="B43" s="587" t="s">
        <v>1720</v>
      </c>
      <c r="C43" s="588"/>
      <c r="D43" s="590"/>
      <c r="E43" s="589">
        <f t="shared" si="0"/>
        <v>140067.55931400001</v>
      </c>
      <c r="F43" s="589">
        <v>0</v>
      </c>
      <c r="G43" s="589">
        <v>0</v>
      </c>
      <c r="H43" s="589">
        <v>0</v>
      </c>
      <c r="I43" s="589">
        <v>140067.55931400001</v>
      </c>
      <c r="J43" s="1488" t="s">
        <v>1736</v>
      </c>
    </row>
    <row r="44" spans="2:10" ht="25">
      <c r="B44" s="587" t="s">
        <v>1361</v>
      </c>
      <c r="C44" s="588"/>
      <c r="D44" s="590"/>
      <c r="E44" s="589">
        <f t="shared" si="0"/>
        <v>28110</v>
      </c>
      <c r="F44" s="589">
        <v>0</v>
      </c>
      <c r="G44" s="589">
        <v>0</v>
      </c>
      <c r="H44" s="589">
        <v>0</v>
      </c>
      <c r="I44" s="589">
        <v>28110</v>
      </c>
      <c r="J44" s="475" t="s">
        <v>1736</v>
      </c>
    </row>
    <row r="45" spans="2:10">
      <c r="B45" s="587" t="s">
        <v>1721</v>
      </c>
      <c r="C45" s="588"/>
      <c r="D45" s="590"/>
      <c r="E45" s="589">
        <f t="shared" si="0"/>
        <v>892759.46993202774</v>
      </c>
      <c r="F45" s="589">
        <v>892759.46993202774</v>
      </c>
      <c r="G45" s="589">
        <v>0</v>
      </c>
      <c r="H45" s="589">
        <v>0</v>
      </c>
      <c r="I45" s="589">
        <v>0</v>
      </c>
      <c r="J45" s="475" t="s">
        <v>1737</v>
      </c>
    </row>
    <row r="46" spans="2:10" ht="25">
      <c r="B46" s="587" t="s">
        <v>1722</v>
      </c>
      <c r="C46" s="588"/>
      <c r="D46" s="590"/>
      <c r="E46" s="589">
        <f t="shared" si="0"/>
        <v>1515008.467131</v>
      </c>
      <c r="F46" s="589">
        <v>0</v>
      </c>
      <c r="G46" s="589">
        <v>0</v>
      </c>
      <c r="H46" s="589">
        <v>0</v>
      </c>
      <c r="I46" s="589">
        <v>1515008.467131</v>
      </c>
      <c r="J46" s="1488" t="s">
        <v>1736</v>
      </c>
    </row>
    <row r="47" spans="2:10">
      <c r="B47" s="587" t="s">
        <v>1723</v>
      </c>
      <c r="C47" s="588"/>
      <c r="D47" s="590"/>
      <c r="E47" s="589">
        <f t="shared" si="0"/>
        <v>15563235.005633999</v>
      </c>
      <c r="F47" s="589">
        <v>15563235.005633999</v>
      </c>
      <c r="G47" s="589">
        <v>0</v>
      </c>
      <c r="H47" s="589">
        <v>0</v>
      </c>
      <c r="I47" s="589">
        <v>0</v>
      </c>
      <c r="J47" s="475" t="s">
        <v>1737</v>
      </c>
    </row>
    <row r="48" spans="2:10">
      <c r="B48" s="587" t="s">
        <v>1724</v>
      </c>
      <c r="C48" s="588"/>
      <c r="D48" s="590"/>
      <c r="E48" s="589">
        <f t="shared" si="0"/>
        <v>1974015.6676589998</v>
      </c>
      <c r="F48" s="589">
        <v>1974015.6676589998</v>
      </c>
      <c r="G48" s="589">
        <v>0</v>
      </c>
      <c r="H48" s="589">
        <v>0</v>
      </c>
      <c r="I48" s="589">
        <v>0</v>
      </c>
      <c r="J48" s="475" t="s">
        <v>1737</v>
      </c>
    </row>
    <row r="49" spans="2:10" ht="25">
      <c r="B49" s="587" t="s">
        <v>1725</v>
      </c>
      <c r="C49" s="588"/>
      <c r="D49" s="590"/>
      <c r="E49" s="589">
        <f t="shared" si="0"/>
        <v>17841.397323000001</v>
      </c>
      <c r="F49" s="589">
        <v>0</v>
      </c>
      <c r="G49" s="589">
        <v>0</v>
      </c>
      <c r="H49" s="589">
        <v>0</v>
      </c>
      <c r="I49" s="589">
        <v>17841.397323000001</v>
      </c>
      <c r="J49" s="1488" t="s">
        <v>1736</v>
      </c>
    </row>
    <row r="50" spans="2:10">
      <c r="B50" s="587" t="s">
        <v>1726</v>
      </c>
      <c r="C50" s="588"/>
      <c r="D50" s="590"/>
      <c r="E50" s="589">
        <f t="shared" si="0"/>
        <v>2800662.77238</v>
      </c>
      <c r="F50" s="589">
        <v>2800662.77238</v>
      </c>
      <c r="G50" s="589">
        <v>0</v>
      </c>
      <c r="H50" s="589">
        <v>0</v>
      </c>
      <c r="I50" s="589">
        <v>0</v>
      </c>
      <c r="J50" s="475" t="s">
        <v>1737</v>
      </c>
    </row>
    <row r="51" spans="2:10" ht="25">
      <c r="B51" s="587" t="s">
        <v>1727</v>
      </c>
      <c r="C51" s="588"/>
      <c r="D51" s="590"/>
      <c r="E51" s="589">
        <f t="shared" si="0"/>
        <v>443467.26630000002</v>
      </c>
      <c r="F51" s="589">
        <v>0</v>
      </c>
      <c r="G51" s="589">
        <v>0</v>
      </c>
      <c r="H51" s="589">
        <v>443467.26630000002</v>
      </c>
      <c r="I51" s="589">
        <v>0</v>
      </c>
      <c r="J51" s="475" t="s">
        <v>1736</v>
      </c>
    </row>
    <row r="52" spans="2:10">
      <c r="B52" s="587" t="s">
        <v>1728</v>
      </c>
      <c r="C52" s="588"/>
      <c r="D52" s="590"/>
      <c r="E52" s="589">
        <f t="shared" si="0"/>
        <v>49213.582499999997</v>
      </c>
      <c r="F52" s="589">
        <v>49213.582499999997</v>
      </c>
      <c r="G52" s="589">
        <v>0</v>
      </c>
      <c r="H52" s="589">
        <v>0</v>
      </c>
      <c r="I52" s="589">
        <v>0</v>
      </c>
      <c r="J52" s="475" t="s">
        <v>1737</v>
      </c>
    </row>
    <row r="53" spans="2:10">
      <c r="B53" s="587" t="s">
        <v>1730</v>
      </c>
      <c r="C53" s="588"/>
      <c r="D53" s="590"/>
      <c r="E53" s="589">
        <f t="shared" si="0"/>
        <v>7256029.6000080006</v>
      </c>
      <c r="F53" s="589">
        <v>7256029.6000080006</v>
      </c>
      <c r="G53" s="589">
        <v>0</v>
      </c>
      <c r="H53" s="589">
        <v>0</v>
      </c>
      <c r="I53" s="589">
        <v>0</v>
      </c>
      <c r="J53" s="475" t="s">
        <v>1737</v>
      </c>
    </row>
    <row r="54" spans="2:10">
      <c r="B54" s="587" t="s">
        <v>1731</v>
      </c>
      <c r="C54" s="588"/>
      <c r="D54" s="590"/>
      <c r="E54" s="589">
        <f t="shared" si="0"/>
        <v>0</v>
      </c>
      <c r="F54" s="589">
        <v>0</v>
      </c>
      <c r="G54" s="589">
        <v>0</v>
      </c>
      <c r="H54" s="589">
        <v>0</v>
      </c>
      <c r="I54" s="589">
        <v>0</v>
      </c>
      <c r="J54" s="475" t="s">
        <v>1737</v>
      </c>
    </row>
    <row r="55" spans="2:10">
      <c r="B55" s="587" t="s">
        <v>1732</v>
      </c>
      <c r="C55" s="588"/>
      <c r="D55" s="590"/>
      <c r="E55" s="589">
        <f t="shared" si="0"/>
        <v>-2307.8999999999996</v>
      </c>
      <c r="F55" s="589">
        <v>-2307.8999999999996</v>
      </c>
      <c r="G55" s="589">
        <v>0</v>
      </c>
      <c r="H55" s="589">
        <v>0</v>
      </c>
      <c r="I55" s="589">
        <v>0</v>
      </c>
      <c r="J55" s="475" t="s">
        <v>1737</v>
      </c>
    </row>
    <row r="56" spans="2:10">
      <c r="B56" s="587" t="s">
        <v>1733</v>
      </c>
      <c r="C56" s="588"/>
      <c r="D56" s="590"/>
      <c r="E56" s="589">
        <f t="shared" si="0"/>
        <v>298463.02115399996</v>
      </c>
      <c r="F56" s="589">
        <v>298463.02115399996</v>
      </c>
      <c r="G56" s="589">
        <v>0</v>
      </c>
      <c r="H56" s="589">
        <v>0</v>
      </c>
      <c r="I56" s="589">
        <v>0</v>
      </c>
      <c r="J56" s="475" t="s">
        <v>1737</v>
      </c>
    </row>
    <row r="57" spans="2:10" ht="25">
      <c r="B57" s="587" t="s">
        <v>1734</v>
      </c>
      <c r="C57" s="588"/>
      <c r="D57" s="590"/>
      <c r="E57" s="589">
        <f t="shared" si="0"/>
        <v>46416387.000733465</v>
      </c>
      <c r="F57" s="589">
        <v>7839061.0353000006</v>
      </c>
      <c r="G57" s="589">
        <v>0</v>
      </c>
      <c r="H57" s="589">
        <v>38577325.965433463</v>
      </c>
      <c r="I57" s="589">
        <v>0</v>
      </c>
      <c r="J57" s="1488" t="s">
        <v>1738</v>
      </c>
    </row>
    <row r="58" spans="2:10" ht="37.5">
      <c r="B58" s="587" t="s">
        <v>1735</v>
      </c>
      <c r="C58" s="588"/>
      <c r="D58" s="590"/>
      <c r="E58" s="589">
        <f t="shared" si="0"/>
        <v>592782.60346532974</v>
      </c>
      <c r="F58" s="589">
        <v>0</v>
      </c>
      <c r="G58" s="589">
        <v>0</v>
      </c>
      <c r="H58" s="589">
        <v>592782.60346532974</v>
      </c>
      <c r="I58" s="589">
        <v>0</v>
      </c>
      <c r="J58" s="1488" t="s">
        <v>1755</v>
      </c>
    </row>
    <row r="59" spans="2:10">
      <c r="B59" s="587" t="s">
        <v>1880</v>
      </c>
      <c r="C59" s="588"/>
      <c r="D59" s="590"/>
      <c r="E59" s="589">
        <f t="shared" si="0"/>
        <v>38331.83009905267</v>
      </c>
      <c r="F59" s="589">
        <v>38331.83009905267</v>
      </c>
      <c r="G59" s="589">
        <v>0</v>
      </c>
      <c r="H59" s="589">
        <v>0</v>
      </c>
      <c r="I59" s="589">
        <v>0</v>
      </c>
      <c r="J59" s="1488" t="s">
        <v>1737</v>
      </c>
    </row>
    <row r="60" spans="2:10" ht="37.5">
      <c r="B60" s="587" t="s">
        <v>1881</v>
      </c>
      <c r="C60" s="588"/>
      <c r="D60" s="590"/>
      <c r="E60" s="589">
        <f t="shared" si="0"/>
        <v>41541644.724489003</v>
      </c>
      <c r="F60" s="589">
        <v>41541644.724489003</v>
      </c>
      <c r="G60" s="589">
        <v>0</v>
      </c>
      <c r="H60" s="589">
        <v>0</v>
      </c>
      <c r="I60" s="589">
        <v>0</v>
      </c>
      <c r="J60" s="475" t="s">
        <v>1739</v>
      </c>
    </row>
    <row r="61" spans="2:10" ht="13">
      <c r="B61" s="428" t="s">
        <v>881</v>
      </c>
      <c r="C61" s="429"/>
      <c r="D61" s="430"/>
      <c r="E61" s="431">
        <f>SUM(E36:E60)</f>
        <v>127232548.78564771</v>
      </c>
      <c r="F61" s="431">
        <f t="shared" ref="F61:I61" si="1">SUM(F36:F60)</f>
        <v>79470800.345820084</v>
      </c>
      <c r="G61" s="431">
        <f t="shared" si="1"/>
        <v>0</v>
      </c>
      <c r="H61" s="431">
        <f t="shared" si="1"/>
        <v>40968865.514263786</v>
      </c>
      <c r="I61" s="431">
        <f t="shared" si="1"/>
        <v>6792882.925563829</v>
      </c>
      <c r="J61" s="634"/>
    </row>
    <row r="62" spans="2:10" ht="13">
      <c r="B62" s="432"/>
      <c r="C62" s="430"/>
      <c r="D62" s="430"/>
      <c r="E62" s="431"/>
      <c r="F62" s="431"/>
      <c r="G62" s="431"/>
      <c r="H62" s="431"/>
      <c r="I62" s="431"/>
      <c r="J62" s="634"/>
    </row>
    <row r="63" spans="2:10">
      <c r="B63" s="433" t="s">
        <v>1650</v>
      </c>
      <c r="C63" s="434"/>
      <c r="D63" s="434"/>
      <c r="E63" s="589">
        <f>F63+G63+H63+I63</f>
        <v>-592782.60346532974</v>
      </c>
      <c r="F63" s="426">
        <f>-F58</f>
        <v>0</v>
      </c>
      <c r="G63" s="426">
        <f>-G58</f>
        <v>0</v>
      </c>
      <c r="H63" s="426">
        <f t="shared" ref="H63:I63" si="2">-H58</f>
        <v>-592782.60346532974</v>
      </c>
      <c r="I63" s="426">
        <f t="shared" si="2"/>
        <v>0</v>
      </c>
      <c r="J63" s="436"/>
    </row>
    <row r="64" spans="2:10">
      <c r="B64" s="433" t="s">
        <v>1647</v>
      </c>
      <c r="C64" s="434"/>
      <c r="D64" s="434"/>
      <c r="E64" s="589">
        <f t="shared" ref="E64:E66" si="3">F64+G64+H64+I64</f>
        <v>0</v>
      </c>
      <c r="F64" s="426">
        <v>0</v>
      </c>
      <c r="G64" s="426">
        <v>0</v>
      </c>
      <c r="H64" s="426">
        <v>0</v>
      </c>
      <c r="I64" s="426">
        <v>0</v>
      </c>
      <c r="J64" s="436"/>
    </row>
    <row r="65" spans="2:10">
      <c r="B65" s="433" t="s">
        <v>1648</v>
      </c>
      <c r="C65" s="434"/>
      <c r="D65" s="434"/>
      <c r="E65" s="589">
        <f t="shared" si="3"/>
        <v>-41541644.724489003</v>
      </c>
      <c r="F65" s="426">
        <f>-F60</f>
        <v>-41541644.724489003</v>
      </c>
      <c r="G65" s="426">
        <f t="shared" ref="G65:I65" si="4">-G60</f>
        <v>0</v>
      </c>
      <c r="H65" s="426">
        <f t="shared" si="4"/>
        <v>0</v>
      </c>
      <c r="I65" s="426">
        <f t="shared" si="4"/>
        <v>0</v>
      </c>
      <c r="J65" s="436"/>
    </row>
    <row r="66" spans="2:10">
      <c r="B66" s="433" t="s">
        <v>1649</v>
      </c>
      <c r="C66" s="434"/>
      <c r="D66" s="434"/>
      <c r="E66" s="589">
        <f t="shared" si="3"/>
        <v>-2359537.3042139998</v>
      </c>
      <c r="F66" s="426">
        <f>-F41</f>
        <v>0</v>
      </c>
      <c r="G66" s="426">
        <f t="shared" ref="G66:I66" si="5">-G41</f>
        <v>0</v>
      </c>
      <c r="H66" s="426">
        <f t="shared" si="5"/>
        <v>0</v>
      </c>
      <c r="I66" s="426">
        <f t="shared" si="5"/>
        <v>-2359537.3042139998</v>
      </c>
      <c r="J66" s="436"/>
    </row>
    <row r="67" spans="2:10" ht="5.15" customHeight="1">
      <c r="B67" s="428"/>
      <c r="C67" s="429"/>
      <c r="D67" s="430"/>
      <c r="E67" s="431"/>
      <c r="F67" s="431"/>
      <c r="G67" s="431"/>
      <c r="H67" s="431"/>
      <c r="I67" s="431"/>
      <c r="J67" s="634"/>
    </row>
    <row r="68" spans="2:10" ht="13">
      <c r="B68" s="432" t="s">
        <v>882</v>
      </c>
      <c r="C68" s="430"/>
      <c r="D68" s="430"/>
      <c r="E68" s="431">
        <f>SUM(E63:E67)+E61</f>
        <v>82738584.153479367</v>
      </c>
      <c r="F68" s="431">
        <f>SUM(F63:F67)+F61</f>
        <v>37929155.621331081</v>
      </c>
      <c r="G68" s="431">
        <f>SUM(G63:G67)+G61</f>
        <v>0</v>
      </c>
      <c r="H68" s="431">
        <f>SUM(H63:H67)+H61</f>
        <v>40376082.91079846</v>
      </c>
      <c r="I68" s="431">
        <f>SUM(I63:I67)+I61</f>
        <v>4433345.6213498292</v>
      </c>
      <c r="J68" s="634"/>
    </row>
    <row r="69" spans="2:10" ht="13">
      <c r="B69" s="432"/>
      <c r="C69" s="430"/>
      <c r="D69" s="430"/>
      <c r="E69" s="431"/>
      <c r="F69" s="431"/>
      <c r="G69" s="431"/>
      <c r="H69" s="431"/>
      <c r="I69" s="431"/>
      <c r="J69" s="634"/>
    </row>
    <row r="70" spans="2:10" ht="13">
      <c r="B70" s="437" t="s">
        <v>245</v>
      </c>
      <c r="C70" s="438"/>
      <c r="D70" s="439"/>
      <c r="E70" s="440"/>
      <c r="F70" s="440"/>
      <c r="G70" s="440"/>
      <c r="H70" s="440"/>
      <c r="I70" s="441">
        <f>'ATT H-1A'!$H$24</f>
        <v>0.13446617068235894</v>
      </c>
      <c r="J70" s="442"/>
    </row>
    <row r="71" spans="2:10" ht="13">
      <c r="B71" s="437" t="s">
        <v>218</v>
      </c>
      <c r="C71" s="438"/>
      <c r="D71" s="439"/>
      <c r="E71" s="440"/>
      <c r="F71" s="440"/>
      <c r="G71" s="440"/>
      <c r="H71" s="441">
        <f>'ATT H-1A'!$H$45</f>
        <v>0.37831299502385302</v>
      </c>
      <c r="I71" s="440"/>
      <c r="J71" s="442"/>
    </row>
    <row r="72" spans="2:10" ht="13">
      <c r="B72" s="437" t="s">
        <v>883</v>
      </c>
      <c r="C72" s="438"/>
      <c r="D72" s="439"/>
      <c r="E72" s="440"/>
      <c r="F72" s="440"/>
      <c r="G72" s="441">
        <v>1</v>
      </c>
      <c r="H72" s="440"/>
      <c r="I72" s="440"/>
      <c r="J72" s="442"/>
    </row>
    <row r="73" spans="2:10" ht="13">
      <c r="B73" s="437" t="s">
        <v>884</v>
      </c>
      <c r="C73" s="438"/>
      <c r="D73" s="439"/>
      <c r="E73" s="440"/>
      <c r="F73" s="441">
        <v>0</v>
      </c>
      <c r="G73" s="440"/>
      <c r="H73" s="440"/>
      <c r="I73" s="440"/>
      <c r="J73" s="442"/>
    </row>
    <row r="74" spans="2:10" ht="13">
      <c r="B74" s="443" t="s">
        <v>885</v>
      </c>
      <c r="C74" s="438"/>
      <c r="D74" s="439"/>
      <c r="E74" s="440">
        <f>F74+G74+H74+I74</f>
        <v>15870931.862329889</v>
      </c>
      <c r="F74" s="440">
        <f>F73*F68</f>
        <v>0</v>
      </c>
      <c r="G74" s="440">
        <f>G68*G72</f>
        <v>0</v>
      </c>
      <c r="H74" s="440">
        <f>H68*H71</f>
        <v>15274796.853315575</v>
      </c>
      <c r="I74" s="440">
        <f>I70*I68</f>
        <v>596135.00901431486</v>
      </c>
      <c r="J74" s="442"/>
    </row>
    <row r="75" spans="2:10" ht="13">
      <c r="B75" s="444"/>
      <c r="E75" s="414"/>
      <c r="F75" s="414"/>
      <c r="G75" s="414"/>
      <c r="H75" s="414"/>
      <c r="I75" s="414"/>
      <c r="J75" s="445"/>
    </row>
    <row r="76" spans="2:10" ht="13">
      <c r="B76" s="416"/>
      <c r="E76" s="414"/>
      <c r="F76" s="414"/>
      <c r="G76" s="414"/>
      <c r="H76" s="414"/>
      <c r="I76" s="414"/>
      <c r="J76" s="445"/>
    </row>
    <row r="77" spans="2:10" ht="13">
      <c r="B77" s="407" t="s">
        <v>165</v>
      </c>
      <c r="C77" s="407"/>
      <c r="D77" s="407"/>
      <c r="E77" s="407" t="s">
        <v>166</v>
      </c>
      <c r="F77" s="407" t="s">
        <v>1056</v>
      </c>
      <c r="G77" s="407" t="s">
        <v>1194</v>
      </c>
      <c r="H77" s="407" t="s">
        <v>1195</v>
      </c>
      <c r="I77" s="407" t="s">
        <v>1196</v>
      </c>
      <c r="J77" s="407" t="s">
        <v>1197</v>
      </c>
    </row>
    <row r="78" spans="2:10" ht="13">
      <c r="B78" s="416"/>
      <c r="C78" s="108"/>
      <c r="D78" s="108"/>
      <c r="E78" s="407"/>
      <c r="F78" s="407" t="s">
        <v>1228</v>
      </c>
      <c r="G78" s="407" t="s">
        <v>239</v>
      </c>
      <c r="H78" s="407"/>
      <c r="I78" s="407"/>
      <c r="J78" s="632"/>
    </row>
    <row r="79" spans="2:10" ht="13">
      <c r="B79" s="424"/>
      <c r="C79" s="108"/>
      <c r="D79" s="108"/>
      <c r="E79" s="407"/>
      <c r="F79" s="407" t="s">
        <v>1229</v>
      </c>
      <c r="G79" s="407" t="s">
        <v>209</v>
      </c>
      <c r="H79" s="407" t="s">
        <v>240</v>
      </c>
      <c r="I79" s="407" t="s">
        <v>241</v>
      </c>
      <c r="J79" s="632"/>
    </row>
    <row r="80" spans="2:10" ht="13">
      <c r="B80" s="416" t="s">
        <v>886</v>
      </c>
      <c r="C80" s="108"/>
      <c r="D80" s="108"/>
      <c r="E80" s="407" t="s">
        <v>44</v>
      </c>
      <c r="F80" s="410" t="s">
        <v>1230</v>
      </c>
      <c r="G80" s="407" t="s">
        <v>242</v>
      </c>
      <c r="H80" s="407" t="s">
        <v>242</v>
      </c>
      <c r="I80" s="407" t="s">
        <v>242</v>
      </c>
      <c r="J80" s="407" t="s">
        <v>246</v>
      </c>
    </row>
    <row r="81" spans="2:10">
      <c r="B81" s="425"/>
      <c r="C81" s="446"/>
      <c r="D81" s="447"/>
      <c r="E81" s="426"/>
      <c r="F81" s="426"/>
      <c r="G81" s="426"/>
      <c r="H81" s="426"/>
      <c r="I81" s="426"/>
      <c r="J81" s="427"/>
    </row>
    <row r="82" spans="2:10">
      <c r="B82" s="425"/>
      <c r="C82" s="446"/>
      <c r="D82" s="448"/>
      <c r="E82" s="426"/>
      <c r="F82" s="426"/>
      <c r="G82" s="426"/>
      <c r="H82" s="426"/>
      <c r="I82" s="426"/>
      <c r="J82" s="427"/>
    </row>
    <row r="83" spans="2:10">
      <c r="B83" s="425"/>
      <c r="C83" s="446"/>
      <c r="D83" s="448"/>
      <c r="E83" s="426"/>
      <c r="F83" s="426"/>
      <c r="G83" s="426"/>
      <c r="H83" s="426"/>
      <c r="I83" s="426"/>
      <c r="J83" s="427"/>
    </row>
    <row r="84" spans="2:10">
      <c r="B84" s="425"/>
      <c r="C84" s="446"/>
      <c r="D84" s="448"/>
      <c r="E84" s="426"/>
      <c r="F84" s="426"/>
      <c r="G84" s="426"/>
      <c r="H84" s="426"/>
      <c r="I84" s="426"/>
      <c r="J84" s="427"/>
    </row>
    <row r="85" spans="2:10">
      <c r="B85" s="425"/>
      <c r="C85" s="446"/>
      <c r="D85" s="448"/>
      <c r="E85" s="426"/>
      <c r="F85" s="426"/>
      <c r="G85" s="426"/>
      <c r="H85" s="426"/>
      <c r="I85" s="426"/>
      <c r="J85" s="427"/>
    </row>
    <row r="86" spans="2:10">
      <c r="B86" s="425"/>
      <c r="C86" s="446"/>
      <c r="D86" s="448"/>
      <c r="E86" s="426"/>
      <c r="F86" s="426"/>
      <c r="G86" s="426"/>
      <c r="H86" s="426"/>
      <c r="I86" s="426"/>
      <c r="J86" s="427"/>
    </row>
    <row r="87" spans="2:10">
      <c r="B87" s="425"/>
      <c r="C87" s="446"/>
      <c r="D87" s="447"/>
      <c r="E87" s="449"/>
      <c r="F87" s="449"/>
      <c r="G87" s="449"/>
      <c r="H87" s="449"/>
      <c r="I87" s="449"/>
      <c r="J87" s="635"/>
    </row>
    <row r="88" spans="2:10" ht="13">
      <c r="B88" s="432" t="s">
        <v>887</v>
      </c>
      <c r="C88" s="430"/>
      <c r="D88" s="430"/>
      <c r="E88" s="431">
        <f>SUM(E81:E87)</f>
        <v>0</v>
      </c>
      <c r="F88" s="431">
        <f>SUM(F81:F87)</f>
        <v>0</v>
      </c>
      <c r="G88" s="431">
        <f>SUM(G81:G87)</f>
        <v>0</v>
      </c>
      <c r="H88" s="431">
        <f>SUM(H81:H87)</f>
        <v>0</v>
      </c>
      <c r="I88" s="431">
        <f>SUM(I81:I87)</f>
        <v>0</v>
      </c>
      <c r="J88" s="634"/>
    </row>
    <row r="89" spans="2:10" ht="13">
      <c r="B89" s="432"/>
      <c r="C89" s="430"/>
      <c r="D89" s="430"/>
      <c r="E89" s="431"/>
      <c r="F89" s="431"/>
      <c r="G89" s="431"/>
      <c r="H89" s="431"/>
      <c r="I89" s="431"/>
      <c r="J89" s="634"/>
    </row>
    <row r="90" spans="2:10">
      <c r="B90" s="450" t="s">
        <v>1650</v>
      </c>
      <c r="C90" s="451"/>
      <c r="D90" s="452"/>
      <c r="E90" s="435"/>
      <c r="F90" s="426"/>
      <c r="G90" s="426"/>
      <c r="H90" s="426"/>
      <c r="I90" s="426"/>
      <c r="J90" s="436"/>
    </row>
    <row r="91" spans="2:10">
      <c r="B91" s="433" t="s">
        <v>1647</v>
      </c>
      <c r="C91" s="434"/>
      <c r="D91" s="452"/>
      <c r="E91" s="435"/>
      <c r="F91" s="426"/>
      <c r="G91" s="426"/>
      <c r="H91" s="426"/>
      <c r="I91" s="426"/>
      <c r="J91" s="436"/>
    </row>
    <row r="92" spans="2:10">
      <c r="B92" s="433" t="s">
        <v>1648</v>
      </c>
      <c r="C92" s="434"/>
      <c r="D92" s="452"/>
      <c r="E92" s="435"/>
      <c r="F92" s="426"/>
      <c r="G92" s="426"/>
      <c r="H92" s="426"/>
      <c r="I92" s="426"/>
      <c r="J92" s="436"/>
    </row>
    <row r="93" spans="2:10">
      <c r="B93" s="433" t="s">
        <v>1649</v>
      </c>
      <c r="C93" s="434"/>
      <c r="D93" s="452"/>
      <c r="E93" s="435"/>
      <c r="F93" s="426"/>
      <c r="G93" s="426"/>
      <c r="H93" s="426"/>
      <c r="I93" s="426"/>
      <c r="J93" s="436"/>
    </row>
    <row r="94" spans="2:10" ht="5.15" customHeight="1">
      <c r="B94" s="428"/>
      <c r="C94" s="429"/>
      <c r="D94" s="430"/>
      <c r="E94" s="431"/>
      <c r="F94" s="431"/>
      <c r="G94" s="431"/>
      <c r="H94" s="431"/>
      <c r="I94" s="431"/>
      <c r="J94" s="634"/>
    </row>
    <row r="95" spans="2:10" ht="13">
      <c r="B95" s="453" t="s">
        <v>888</v>
      </c>
      <c r="C95" s="454"/>
      <c r="D95" s="430"/>
      <c r="E95" s="431">
        <f>SUM(E90:E94)+E88</f>
        <v>0</v>
      </c>
      <c r="F95" s="431">
        <f>SUM(F90:F94)+F88</f>
        <v>0</v>
      </c>
      <c r="G95" s="431">
        <f>SUM(G90:G94)+G88</f>
        <v>0</v>
      </c>
      <c r="H95" s="431">
        <f>SUM(H90:H94)+H88</f>
        <v>0</v>
      </c>
      <c r="I95" s="431">
        <f>SUM(I90:I94)+I88</f>
        <v>0</v>
      </c>
      <c r="J95" s="634"/>
    </row>
    <row r="96" spans="2:10" ht="13">
      <c r="B96" s="455"/>
      <c r="C96" s="456"/>
      <c r="D96" s="456"/>
      <c r="E96" s="440"/>
      <c r="F96" s="431"/>
      <c r="G96" s="431"/>
      <c r="H96" s="431"/>
      <c r="I96" s="431"/>
      <c r="J96" s="442"/>
    </row>
    <row r="97" spans="2:10" ht="13">
      <c r="B97" s="457" t="s">
        <v>245</v>
      </c>
      <c r="C97" s="458"/>
      <c r="D97" s="439"/>
      <c r="E97" s="440"/>
      <c r="F97" s="440"/>
      <c r="G97" s="440"/>
      <c r="H97" s="440"/>
      <c r="I97" s="441">
        <f>'ATT H-1A'!$H$24</f>
        <v>0.13446617068235894</v>
      </c>
      <c r="J97" s="442"/>
    </row>
    <row r="98" spans="2:10" ht="13">
      <c r="B98" s="437" t="s">
        <v>218</v>
      </c>
      <c r="C98" s="438"/>
      <c r="D98" s="439"/>
      <c r="E98" s="440"/>
      <c r="F98" s="440"/>
      <c r="G98" s="440"/>
      <c r="H98" s="441">
        <f>'ATT H-1A'!$H$45</f>
        <v>0.37831299502385302</v>
      </c>
      <c r="I98" s="440"/>
      <c r="J98" s="442"/>
    </row>
    <row r="99" spans="2:10" ht="13">
      <c r="B99" s="437" t="s">
        <v>883</v>
      </c>
      <c r="C99" s="438"/>
      <c r="D99" s="439"/>
      <c r="E99" s="440"/>
      <c r="F99" s="440"/>
      <c r="G99" s="441">
        <v>1</v>
      </c>
      <c r="H99" s="440"/>
      <c r="I99" s="440"/>
      <c r="J99" s="442"/>
    </row>
    <row r="100" spans="2:10" ht="13">
      <c r="B100" s="437" t="s">
        <v>884</v>
      </c>
      <c r="C100" s="438"/>
      <c r="D100" s="439"/>
      <c r="E100" s="440"/>
      <c r="F100" s="441">
        <v>0</v>
      </c>
      <c r="G100" s="440"/>
      <c r="H100" s="440"/>
      <c r="I100" s="440"/>
      <c r="J100" s="442"/>
    </row>
    <row r="101" spans="2:10" ht="13">
      <c r="B101" s="443" t="s">
        <v>885</v>
      </c>
      <c r="C101" s="438"/>
      <c r="D101" s="439"/>
      <c r="E101" s="440">
        <f>F101+G101+H101+I101</f>
        <v>0</v>
      </c>
      <c r="F101" s="440">
        <f>F100*F95</f>
        <v>0</v>
      </c>
      <c r="G101" s="440">
        <f>G95*G99</f>
        <v>0</v>
      </c>
      <c r="H101" s="440">
        <f>H95*H98</f>
        <v>0</v>
      </c>
      <c r="I101" s="440">
        <f>I97*I95</f>
        <v>0</v>
      </c>
      <c r="J101" s="442"/>
    </row>
    <row r="102" spans="2:10" ht="13">
      <c r="B102" s="444"/>
      <c r="E102" s="414"/>
      <c r="F102" s="414"/>
      <c r="G102" s="414"/>
      <c r="H102" s="414"/>
      <c r="I102" s="414"/>
      <c r="J102" s="445"/>
    </row>
    <row r="103" spans="2:10" ht="13">
      <c r="B103" s="444"/>
      <c r="E103" s="414"/>
      <c r="F103" s="414"/>
      <c r="G103" s="414"/>
      <c r="H103" s="414"/>
      <c r="I103" s="414"/>
      <c r="J103" s="445"/>
    </row>
    <row r="104" spans="2:10" ht="13">
      <c r="B104" s="407" t="s">
        <v>165</v>
      </c>
      <c r="C104" s="407"/>
      <c r="D104" s="407"/>
      <c r="E104" s="407" t="s">
        <v>166</v>
      </c>
      <c r="F104" s="407" t="s">
        <v>1056</v>
      </c>
      <c r="G104" s="407" t="s">
        <v>1194</v>
      </c>
      <c r="H104" s="407" t="s">
        <v>1195</v>
      </c>
      <c r="I104" s="407" t="s">
        <v>1196</v>
      </c>
      <c r="J104" s="407" t="s">
        <v>1197</v>
      </c>
    </row>
    <row r="105" spans="2:10" ht="13">
      <c r="B105" s="416"/>
      <c r="C105" s="108"/>
      <c r="D105" s="108"/>
      <c r="E105" s="407"/>
      <c r="F105" s="407" t="s">
        <v>1228</v>
      </c>
      <c r="G105" s="407" t="s">
        <v>239</v>
      </c>
      <c r="H105" s="407"/>
      <c r="I105" s="407"/>
      <c r="J105" s="632"/>
    </row>
    <row r="106" spans="2:10" ht="13">
      <c r="B106" s="459"/>
      <c r="C106" s="108"/>
      <c r="D106" s="108"/>
      <c r="E106" s="407"/>
      <c r="F106" s="407" t="s">
        <v>1229</v>
      </c>
      <c r="G106" s="407" t="s">
        <v>209</v>
      </c>
      <c r="H106" s="407" t="s">
        <v>240</v>
      </c>
      <c r="I106" s="407" t="s">
        <v>241</v>
      </c>
      <c r="J106" s="632"/>
    </row>
    <row r="107" spans="2:10" ht="13">
      <c r="B107" s="416" t="s">
        <v>1234</v>
      </c>
      <c r="E107" s="407" t="s">
        <v>44</v>
      </c>
      <c r="F107" s="410" t="s">
        <v>1230</v>
      </c>
      <c r="G107" s="407" t="s">
        <v>242</v>
      </c>
      <c r="H107" s="407" t="s">
        <v>242</v>
      </c>
      <c r="I107" s="407" t="s">
        <v>242</v>
      </c>
      <c r="J107" s="407" t="s">
        <v>246</v>
      </c>
    </row>
    <row r="108" spans="2:10">
      <c r="B108" s="439" t="s">
        <v>880</v>
      </c>
      <c r="C108" s="439"/>
      <c r="D108" s="439"/>
      <c r="E108" s="431">
        <f>SUM(F108:I108)</f>
        <v>127232548.78564771</v>
      </c>
      <c r="F108" s="440">
        <f>F61</f>
        <v>79470800.345820084</v>
      </c>
      <c r="G108" s="440">
        <f>G61</f>
        <v>0</v>
      </c>
      <c r="H108" s="440">
        <f>H61</f>
        <v>40968865.514263786</v>
      </c>
      <c r="I108" s="440">
        <f>I61</f>
        <v>6792882.925563829</v>
      </c>
      <c r="J108" s="442"/>
    </row>
    <row r="109" spans="2:10">
      <c r="B109" s="439" t="s">
        <v>886</v>
      </c>
      <c r="C109" s="439"/>
      <c r="D109" s="439"/>
      <c r="E109" s="431">
        <f>SUM(F109:I109)</f>
        <v>0</v>
      </c>
      <c r="F109" s="440">
        <f>F88</f>
        <v>0</v>
      </c>
      <c r="G109" s="440">
        <f>G88</f>
        <v>0</v>
      </c>
      <c r="H109" s="440">
        <f>H88</f>
        <v>0</v>
      </c>
      <c r="I109" s="440">
        <f>I88</f>
        <v>0</v>
      </c>
      <c r="J109" s="442"/>
    </row>
    <row r="110" spans="2:10" ht="13">
      <c r="B110" s="460" t="s">
        <v>889</v>
      </c>
      <c r="C110" s="439"/>
      <c r="D110" s="439"/>
      <c r="E110" s="440">
        <f>E108+E109</f>
        <v>127232548.78564771</v>
      </c>
      <c r="F110" s="440">
        <f>F108+F109</f>
        <v>79470800.345820084</v>
      </c>
      <c r="G110" s="440">
        <f>G108+G109</f>
        <v>0</v>
      </c>
      <c r="H110" s="440">
        <f>H108+H109</f>
        <v>40968865.514263786</v>
      </c>
      <c r="I110" s="440">
        <f>I108+I109</f>
        <v>6792882.925563829</v>
      </c>
      <c r="J110" s="442"/>
    </row>
    <row r="111" spans="2:10" ht="13">
      <c r="B111" s="444"/>
      <c r="E111" s="414"/>
      <c r="F111" s="414"/>
      <c r="G111" s="414"/>
      <c r="H111" s="414"/>
      <c r="I111" s="414"/>
      <c r="J111" s="445"/>
    </row>
    <row r="112" spans="2:10" ht="13">
      <c r="B112" s="444"/>
      <c r="E112" s="414"/>
      <c r="F112" s="414"/>
      <c r="G112" s="414"/>
      <c r="H112" s="414"/>
      <c r="I112" s="414"/>
      <c r="J112" s="445"/>
    </row>
    <row r="113" spans="2:11" s="108" customFormat="1" ht="12.75" customHeight="1">
      <c r="B113" s="461" t="s">
        <v>247</v>
      </c>
      <c r="C113" s="461"/>
      <c r="E113" s="462"/>
      <c r="G113" s="462"/>
      <c r="H113" s="463"/>
      <c r="I113" s="464"/>
      <c r="J113" s="636"/>
    </row>
    <row r="114" spans="2:11" s="108" customFormat="1" ht="15.75" customHeight="1">
      <c r="B114" s="1680" t="s">
        <v>1235</v>
      </c>
      <c r="C114" s="1680"/>
      <c r="D114" s="1680"/>
      <c r="E114" s="1680"/>
      <c r="F114" s="1680"/>
      <c r="G114" s="1680"/>
      <c r="H114" s="1680"/>
      <c r="I114" s="1680"/>
      <c r="J114" s="637"/>
    </row>
    <row r="115" spans="2:11" s="108" customFormat="1" ht="13">
      <c r="B115" s="465" t="s">
        <v>248</v>
      </c>
      <c r="C115" s="465"/>
      <c r="H115" s="464"/>
      <c r="I115" s="464"/>
      <c r="J115" s="636"/>
    </row>
    <row r="116" spans="2:11" s="108" customFormat="1" ht="13">
      <c r="B116" s="465" t="s">
        <v>249</v>
      </c>
      <c r="C116" s="465"/>
      <c r="H116" s="464"/>
      <c r="I116" s="464"/>
      <c r="J116" s="637"/>
    </row>
    <row r="117" spans="2:11" s="108" customFormat="1" ht="13">
      <c r="B117" s="465" t="s">
        <v>250</v>
      </c>
      <c r="C117" s="465"/>
      <c r="H117" s="464"/>
      <c r="I117" s="464"/>
      <c r="J117" s="636"/>
    </row>
    <row r="118" spans="2:11" s="108" customFormat="1" ht="15.75" customHeight="1">
      <c r="B118" s="1680" t="s">
        <v>890</v>
      </c>
      <c r="C118" s="1680"/>
      <c r="D118" s="1680"/>
      <c r="E118" s="1680"/>
      <c r="F118" s="1680"/>
      <c r="G118" s="1680"/>
      <c r="H118" s="1680"/>
      <c r="I118" s="1680"/>
      <c r="J118" s="632"/>
      <c r="K118" s="466"/>
    </row>
    <row r="119" spans="2:11" s="108" customFormat="1" ht="15.75" customHeight="1">
      <c r="B119" s="1680"/>
      <c r="C119" s="1680"/>
      <c r="D119" s="1680"/>
      <c r="E119" s="1680"/>
      <c r="F119" s="1680"/>
      <c r="G119" s="1680"/>
      <c r="H119" s="1680"/>
      <c r="I119" s="1680"/>
      <c r="J119" s="632"/>
      <c r="K119" s="466"/>
    </row>
    <row r="120" spans="2:11" s="108" customFormat="1" ht="13">
      <c r="B120" s="465" t="s">
        <v>891</v>
      </c>
      <c r="C120" s="465"/>
      <c r="H120" s="464"/>
      <c r="I120" s="464"/>
      <c r="J120" s="636"/>
    </row>
    <row r="121" spans="2:11" ht="13">
      <c r="C121" s="444"/>
      <c r="E121" s="417"/>
      <c r="F121" s="417"/>
      <c r="H121" s="467"/>
      <c r="I121" s="468"/>
      <c r="J121" s="445"/>
    </row>
    <row r="122" spans="2:11" ht="13">
      <c r="B122" s="444"/>
      <c r="C122" s="469"/>
      <c r="E122" s="423"/>
    </row>
    <row r="123" spans="2:11" ht="13">
      <c r="B123" s="407" t="s">
        <v>165</v>
      </c>
      <c r="C123" s="407"/>
      <c r="D123" s="407"/>
      <c r="E123" s="407" t="s">
        <v>166</v>
      </c>
      <c r="F123" s="407" t="s">
        <v>1056</v>
      </c>
      <c r="G123" s="407" t="s">
        <v>1194</v>
      </c>
      <c r="H123" s="407" t="s">
        <v>1195</v>
      </c>
      <c r="I123" s="407" t="s">
        <v>1196</v>
      </c>
      <c r="J123" s="407" t="s">
        <v>1197</v>
      </c>
    </row>
    <row r="124" spans="2:11" ht="13">
      <c r="B124" s="416"/>
      <c r="C124" s="108"/>
      <c r="D124" s="108"/>
      <c r="E124" s="407"/>
      <c r="F124" s="407" t="s">
        <v>1228</v>
      </c>
      <c r="G124" s="407" t="s">
        <v>239</v>
      </c>
      <c r="H124" s="407"/>
      <c r="I124" s="407"/>
      <c r="J124" s="632"/>
    </row>
    <row r="125" spans="2:11" ht="13">
      <c r="B125" s="416"/>
      <c r="C125" s="424"/>
      <c r="D125" s="108"/>
      <c r="E125" s="407"/>
      <c r="F125" s="407" t="s">
        <v>1229</v>
      </c>
      <c r="G125" s="407" t="s">
        <v>209</v>
      </c>
      <c r="H125" s="407" t="s">
        <v>240</v>
      </c>
      <c r="I125" s="407" t="s">
        <v>241</v>
      </c>
      <c r="J125" s="632"/>
    </row>
    <row r="126" spans="2:11" ht="13">
      <c r="B126" s="416" t="s">
        <v>892</v>
      </c>
      <c r="C126" s="108"/>
      <c r="D126" s="108"/>
      <c r="E126" s="407" t="s">
        <v>44</v>
      </c>
      <c r="F126" s="410" t="s">
        <v>1230</v>
      </c>
      <c r="G126" s="407" t="s">
        <v>242</v>
      </c>
      <c r="H126" s="407" t="s">
        <v>242</v>
      </c>
      <c r="I126" s="407" t="s">
        <v>242</v>
      </c>
      <c r="J126" s="407" t="s">
        <v>246</v>
      </c>
    </row>
    <row r="127" spans="2:11">
      <c r="B127" s="587" t="s">
        <v>1882</v>
      </c>
      <c r="C127" s="588"/>
      <c r="D127" s="591"/>
      <c r="E127" s="589">
        <f t="shared" ref="E127:E130" si="6">F127+G127+H127+I127</f>
        <v>-556620257.69071114</v>
      </c>
      <c r="F127" s="589">
        <v>2077316.2605479993</v>
      </c>
      <c r="G127" s="589">
        <v>0</v>
      </c>
      <c r="H127" s="589">
        <v>-558697573.95125914</v>
      </c>
      <c r="I127" s="589">
        <v>0</v>
      </c>
      <c r="J127" s="1488" t="s">
        <v>1742</v>
      </c>
    </row>
    <row r="128" spans="2:11">
      <c r="B128" s="587" t="s">
        <v>1883</v>
      </c>
      <c r="C128" s="588"/>
      <c r="D128" s="591"/>
      <c r="E128" s="589">
        <f t="shared" si="6"/>
        <v>19595252.858999997</v>
      </c>
      <c r="F128" s="589">
        <v>19595252.858999997</v>
      </c>
      <c r="G128" s="589">
        <v>0</v>
      </c>
      <c r="H128" s="589">
        <v>0</v>
      </c>
      <c r="I128" s="589">
        <v>0</v>
      </c>
      <c r="J128" s="1488" t="s">
        <v>1743</v>
      </c>
    </row>
    <row r="129" spans="2:10" ht="37.5">
      <c r="B129" s="587" t="s">
        <v>1740</v>
      </c>
      <c r="C129" s="588"/>
      <c r="D129" s="591"/>
      <c r="E129" s="589">
        <f t="shared" si="6"/>
        <v>-12384116.261646001</v>
      </c>
      <c r="F129" s="589">
        <v>-8902200.2734294273</v>
      </c>
      <c r="G129" s="589">
        <v>-3481915.9882165734</v>
      </c>
      <c r="H129" s="589">
        <v>0</v>
      </c>
      <c r="I129" s="589">
        <v>0</v>
      </c>
      <c r="J129" s="592" t="s">
        <v>1744</v>
      </c>
    </row>
    <row r="130" spans="2:10" ht="25">
      <c r="B130" s="587" t="s">
        <v>1741</v>
      </c>
      <c r="C130" s="588"/>
      <c r="D130" s="591"/>
      <c r="E130" s="589">
        <f t="shared" si="6"/>
        <v>-14798518.024548</v>
      </c>
      <c r="F130" s="589">
        <v>-14798518.024548</v>
      </c>
      <c r="G130" s="589">
        <v>0</v>
      </c>
      <c r="H130" s="589">
        <v>0</v>
      </c>
      <c r="I130" s="589">
        <v>0</v>
      </c>
      <c r="J130" s="1488" t="s">
        <v>1745</v>
      </c>
    </row>
    <row r="131" spans="2:10" ht="13">
      <c r="B131" s="432" t="s">
        <v>893</v>
      </c>
      <c r="C131" s="430"/>
      <c r="D131" s="430"/>
      <c r="E131" s="431">
        <f>SUM(E127:E130)</f>
        <v>-564207639.11790526</v>
      </c>
      <c r="F131" s="431">
        <f>SUM(F127:F130)</f>
        <v>-2028149.1784294304</v>
      </c>
      <c r="G131" s="431">
        <f>SUM(G127:G130)</f>
        <v>-3481915.9882165734</v>
      </c>
      <c r="H131" s="431">
        <f>SUM(H127:H130)</f>
        <v>-558697573.95125914</v>
      </c>
      <c r="I131" s="431">
        <f>SUM(I127:I130)</f>
        <v>0</v>
      </c>
      <c r="J131" s="634"/>
    </row>
    <row r="132" spans="2:10" ht="13">
      <c r="B132" s="432"/>
      <c r="C132" s="430"/>
      <c r="D132" s="430"/>
      <c r="E132" s="431"/>
      <c r="F132" s="431"/>
      <c r="G132" s="431"/>
      <c r="H132" s="431"/>
      <c r="I132" s="431"/>
      <c r="J132" s="634"/>
    </row>
    <row r="133" spans="2:10">
      <c r="B133" s="450" t="s">
        <v>1650</v>
      </c>
      <c r="C133" s="451"/>
      <c r="D133" s="452"/>
      <c r="E133" s="589">
        <f t="shared" ref="E133:E136" si="7">F133+G133+H133+I133</f>
        <v>0</v>
      </c>
      <c r="F133" s="426">
        <v>0</v>
      </c>
      <c r="G133" s="426">
        <v>0</v>
      </c>
      <c r="H133" s="426">
        <v>0</v>
      </c>
      <c r="I133" s="426">
        <v>0</v>
      </c>
      <c r="J133" s="436"/>
    </row>
    <row r="134" spans="2:10">
      <c r="B134" s="433" t="s">
        <v>1647</v>
      </c>
      <c r="C134" s="434"/>
      <c r="D134" s="452"/>
      <c r="E134" s="589">
        <f t="shared" si="7"/>
        <v>12384116.261646001</v>
      </c>
      <c r="F134" s="426">
        <f>-F129</f>
        <v>8902200.2734294273</v>
      </c>
      <c r="G134" s="426">
        <f t="shared" ref="G134:I134" si="8">-G129</f>
        <v>3481915.9882165734</v>
      </c>
      <c r="H134" s="426">
        <f t="shared" si="8"/>
        <v>0</v>
      </c>
      <c r="I134" s="426">
        <f t="shared" si="8"/>
        <v>0</v>
      </c>
      <c r="J134" s="436"/>
    </row>
    <row r="135" spans="2:10">
      <c r="B135" s="433" t="s">
        <v>1648</v>
      </c>
      <c r="C135" s="434"/>
      <c r="D135" s="452"/>
      <c r="E135" s="589">
        <f t="shared" si="7"/>
        <v>14798518.024548</v>
      </c>
      <c r="F135" s="426">
        <f>-F130</f>
        <v>14798518.024548</v>
      </c>
      <c r="G135" s="426">
        <f t="shared" ref="G135:I135" si="9">-G130</f>
        <v>0</v>
      </c>
      <c r="H135" s="426">
        <f t="shared" si="9"/>
        <v>0</v>
      </c>
      <c r="I135" s="426">
        <f t="shared" si="9"/>
        <v>0</v>
      </c>
      <c r="J135" s="436"/>
    </row>
    <row r="136" spans="2:10">
      <c r="B136" s="433" t="s">
        <v>1649</v>
      </c>
      <c r="C136" s="434"/>
      <c r="D136" s="452"/>
      <c r="E136" s="589">
        <f t="shared" si="7"/>
        <v>0</v>
      </c>
      <c r="F136" s="426"/>
      <c r="G136" s="426"/>
      <c r="H136" s="426"/>
      <c r="I136" s="426"/>
      <c r="J136" s="436"/>
    </row>
    <row r="137" spans="2:10" ht="5.15" customHeight="1">
      <c r="B137" s="428"/>
      <c r="C137" s="429"/>
      <c r="D137" s="430"/>
      <c r="E137" s="431"/>
      <c r="F137" s="431"/>
      <c r="G137" s="431"/>
      <c r="H137" s="431"/>
      <c r="I137" s="431"/>
      <c r="J137" s="634"/>
    </row>
    <row r="138" spans="2:10" ht="13">
      <c r="B138" s="453" t="s">
        <v>894</v>
      </c>
      <c r="C138" s="454"/>
      <c r="D138" s="430"/>
      <c r="E138" s="431">
        <f>SUM(E133:E137)+E131</f>
        <v>-537025004.83171129</v>
      </c>
      <c r="F138" s="431">
        <f t="shared" ref="F138:I138" si="10">SUM(F133:F137)+F131</f>
        <v>21672569.119547993</v>
      </c>
      <c r="G138" s="431">
        <f t="shared" si="10"/>
        <v>0</v>
      </c>
      <c r="H138" s="431">
        <f t="shared" si="10"/>
        <v>-558697573.95125914</v>
      </c>
      <c r="I138" s="431">
        <f t="shared" si="10"/>
        <v>0</v>
      </c>
      <c r="J138" s="634"/>
    </row>
    <row r="139" spans="2:10" ht="13">
      <c r="B139" s="455"/>
      <c r="C139" s="456"/>
      <c r="D139" s="456"/>
      <c r="E139" s="440"/>
      <c r="F139" s="431"/>
      <c r="G139" s="431"/>
      <c r="H139" s="431"/>
      <c r="I139" s="431"/>
      <c r="J139" s="442"/>
    </row>
    <row r="140" spans="2:10" ht="13">
      <c r="B140" s="457" t="s">
        <v>245</v>
      </c>
      <c r="C140" s="458"/>
      <c r="D140" s="439"/>
      <c r="E140" s="440"/>
      <c r="F140" s="440"/>
      <c r="G140" s="440"/>
      <c r="H140" s="440"/>
      <c r="I140" s="441">
        <f>'ATT H-1A'!$H$24</f>
        <v>0.13446617068235894</v>
      </c>
      <c r="J140" s="442"/>
    </row>
    <row r="141" spans="2:10" ht="13">
      <c r="B141" s="437" t="s">
        <v>218</v>
      </c>
      <c r="C141" s="438"/>
      <c r="D141" s="439"/>
      <c r="E141" s="440"/>
      <c r="F141" s="440"/>
      <c r="G141" s="440"/>
      <c r="H141" s="441">
        <f>'ATT H-1A'!$H$45</f>
        <v>0.37831299502385302</v>
      </c>
      <c r="I141" s="440"/>
      <c r="J141" s="442"/>
    </row>
    <row r="142" spans="2:10" ht="13">
      <c r="B142" s="437" t="s">
        <v>883</v>
      </c>
      <c r="C142" s="438"/>
      <c r="D142" s="439"/>
      <c r="E142" s="440"/>
      <c r="F142" s="440"/>
      <c r="G142" s="441">
        <v>1</v>
      </c>
      <c r="H142" s="440"/>
      <c r="I142" s="440"/>
      <c r="J142" s="442"/>
    </row>
    <row r="143" spans="2:10" ht="13">
      <c r="B143" s="437" t="s">
        <v>884</v>
      </c>
      <c r="C143" s="438"/>
      <c r="D143" s="439"/>
      <c r="E143" s="440"/>
      <c r="F143" s="441">
        <v>0</v>
      </c>
      <c r="G143" s="440"/>
      <c r="H143" s="440"/>
      <c r="I143" s="440"/>
      <c r="J143" s="442"/>
    </row>
    <row r="144" spans="2:10" ht="13">
      <c r="B144" s="443" t="s">
        <v>885</v>
      </c>
      <c r="C144" s="438"/>
      <c r="D144" s="439"/>
      <c r="E144" s="440">
        <f>F144+G144+H144+I144</f>
        <v>-211362552.51406145</v>
      </c>
      <c r="F144" s="440">
        <f>F143*F138</f>
        <v>0</v>
      </c>
      <c r="G144" s="440">
        <f>G138*G142</f>
        <v>0</v>
      </c>
      <c r="H144" s="440">
        <f>H138*H141</f>
        <v>-211362552.51406145</v>
      </c>
      <c r="I144" s="440">
        <f>I140*I138</f>
        <v>0</v>
      </c>
      <c r="J144" s="442"/>
    </row>
    <row r="145" spans="2:10" ht="17.25" customHeight="1">
      <c r="B145" s="424"/>
      <c r="C145" s="424"/>
      <c r="E145" s="414"/>
      <c r="F145" s="414"/>
      <c r="G145" s="414"/>
      <c r="H145" s="414"/>
      <c r="I145" s="414"/>
      <c r="J145" s="445"/>
    </row>
    <row r="146" spans="2:10" ht="13">
      <c r="B146" s="444"/>
      <c r="E146" s="414"/>
      <c r="F146" s="414"/>
      <c r="G146" s="414"/>
      <c r="H146" s="414"/>
      <c r="I146" s="414"/>
      <c r="J146" s="445"/>
    </row>
    <row r="147" spans="2:10" ht="13">
      <c r="B147" s="407" t="s">
        <v>165</v>
      </c>
      <c r="C147" s="407"/>
      <c r="D147" s="407"/>
      <c r="E147" s="407" t="s">
        <v>166</v>
      </c>
      <c r="F147" s="407" t="s">
        <v>1056</v>
      </c>
      <c r="G147" s="407" t="s">
        <v>1194</v>
      </c>
      <c r="H147" s="407" t="s">
        <v>1195</v>
      </c>
      <c r="I147" s="407" t="s">
        <v>1196</v>
      </c>
      <c r="J147" s="407" t="s">
        <v>1197</v>
      </c>
    </row>
    <row r="148" spans="2:10" ht="13">
      <c r="B148" s="416"/>
      <c r="C148" s="108"/>
      <c r="D148" s="108"/>
      <c r="E148" s="407"/>
      <c r="F148" s="407" t="s">
        <v>1228</v>
      </c>
      <c r="G148" s="407" t="s">
        <v>239</v>
      </c>
      <c r="H148" s="407"/>
      <c r="I148" s="407"/>
      <c r="J148" s="632"/>
    </row>
    <row r="149" spans="2:10" ht="13">
      <c r="B149" s="416"/>
      <c r="C149" s="108"/>
      <c r="D149" s="108"/>
      <c r="E149" s="407"/>
      <c r="F149" s="407" t="s">
        <v>1229</v>
      </c>
      <c r="G149" s="407" t="s">
        <v>209</v>
      </c>
      <c r="H149" s="407" t="s">
        <v>240</v>
      </c>
      <c r="I149" s="407" t="s">
        <v>241</v>
      </c>
      <c r="J149" s="632"/>
    </row>
    <row r="150" spans="2:10" ht="13">
      <c r="B150" s="416" t="s">
        <v>895</v>
      </c>
      <c r="C150" s="108"/>
      <c r="D150" s="108"/>
      <c r="E150" s="407" t="s">
        <v>44</v>
      </c>
      <c r="F150" s="410" t="s">
        <v>1230</v>
      </c>
      <c r="G150" s="407" t="s">
        <v>242</v>
      </c>
      <c r="H150" s="407" t="s">
        <v>242</v>
      </c>
      <c r="I150" s="407" t="s">
        <v>242</v>
      </c>
      <c r="J150" s="407" t="s">
        <v>246</v>
      </c>
    </row>
    <row r="151" spans="2:10">
      <c r="B151" s="470" t="s">
        <v>1882</v>
      </c>
      <c r="C151" s="588"/>
      <c r="D151" s="591"/>
      <c r="E151" s="589">
        <f t="shared" ref="E151" si="11">F151+G151+H151+I151</f>
        <v>-250776778.99260002</v>
      </c>
      <c r="F151" s="589">
        <v>0</v>
      </c>
      <c r="G151" s="589">
        <v>0</v>
      </c>
      <c r="H151" s="589">
        <v>-250776778.99260002</v>
      </c>
      <c r="I151" s="589">
        <v>0</v>
      </c>
      <c r="J151" s="1489" t="s">
        <v>1742</v>
      </c>
    </row>
    <row r="152" spans="2:10">
      <c r="B152" s="587"/>
      <c r="C152" s="588"/>
      <c r="D152" s="591"/>
      <c r="E152" s="589"/>
      <c r="F152" s="589"/>
      <c r="G152" s="589"/>
      <c r="H152" s="589"/>
      <c r="I152" s="589"/>
      <c r="J152" s="633"/>
    </row>
    <row r="153" spans="2:10">
      <c r="B153" s="587"/>
      <c r="C153" s="588"/>
      <c r="D153" s="591"/>
      <c r="E153" s="589"/>
      <c r="F153" s="589"/>
      <c r="G153" s="589"/>
      <c r="H153" s="589"/>
      <c r="I153" s="589"/>
      <c r="J153" s="633"/>
    </row>
    <row r="154" spans="2:10">
      <c r="B154" s="587"/>
      <c r="C154" s="588"/>
      <c r="D154" s="591"/>
      <c r="E154" s="589"/>
      <c r="F154" s="589"/>
      <c r="G154" s="589"/>
      <c r="H154" s="589"/>
      <c r="I154" s="589"/>
      <c r="J154" s="592"/>
    </row>
    <row r="155" spans="2:10" ht="13">
      <c r="B155" s="432" t="s">
        <v>896</v>
      </c>
      <c r="C155" s="430"/>
      <c r="D155" s="430"/>
      <c r="E155" s="431">
        <f>SUM(E151:E154)</f>
        <v>-250776778.99260002</v>
      </c>
      <c r="F155" s="431">
        <f>SUM(F151:F154)</f>
        <v>0</v>
      </c>
      <c r="G155" s="431">
        <f>SUM(G151:G154)</f>
        <v>0</v>
      </c>
      <c r="H155" s="431">
        <f>SUM(H151:H154)</f>
        <v>-250776778.99260002</v>
      </c>
      <c r="I155" s="431">
        <f>SUM(I151:I154)</f>
        <v>0</v>
      </c>
      <c r="J155" s="634"/>
    </row>
    <row r="156" spans="2:10" ht="13">
      <c r="B156" s="432"/>
      <c r="C156" s="430"/>
      <c r="D156" s="430"/>
      <c r="E156" s="431"/>
      <c r="F156" s="431"/>
      <c r="G156" s="431"/>
      <c r="H156" s="431"/>
      <c r="I156" s="431"/>
      <c r="J156" s="634"/>
    </row>
    <row r="157" spans="2:10">
      <c r="B157" s="450" t="s">
        <v>1650</v>
      </c>
      <c r="C157" s="451"/>
      <c r="D157" s="452"/>
      <c r="E157" s="435"/>
      <c r="F157" s="426"/>
      <c r="G157" s="426"/>
      <c r="H157" s="426"/>
      <c r="I157" s="426"/>
      <c r="J157" s="436"/>
    </row>
    <row r="158" spans="2:10">
      <c r="B158" s="433" t="s">
        <v>1647</v>
      </c>
      <c r="C158" s="434"/>
      <c r="D158" s="452"/>
      <c r="E158" s="435"/>
      <c r="F158" s="426"/>
      <c r="G158" s="426"/>
      <c r="H158" s="426"/>
      <c r="I158" s="426"/>
      <c r="J158" s="436"/>
    </row>
    <row r="159" spans="2:10">
      <c r="B159" s="433" t="s">
        <v>1648</v>
      </c>
      <c r="C159" s="434"/>
      <c r="D159" s="452"/>
      <c r="E159" s="435"/>
      <c r="F159" s="426"/>
      <c r="G159" s="426"/>
      <c r="H159" s="426"/>
      <c r="I159" s="426"/>
      <c r="J159" s="436"/>
    </row>
    <row r="160" spans="2:10">
      <c r="B160" s="433" t="s">
        <v>1649</v>
      </c>
      <c r="C160" s="434"/>
      <c r="D160" s="452"/>
      <c r="E160" s="435"/>
      <c r="F160" s="426"/>
      <c r="G160" s="426"/>
      <c r="H160" s="426"/>
      <c r="I160" s="426"/>
      <c r="J160" s="436"/>
    </row>
    <row r="161" spans="2:10" ht="5.15" customHeight="1">
      <c r="B161" s="428"/>
      <c r="C161" s="429"/>
      <c r="D161" s="430"/>
      <c r="E161" s="431"/>
      <c r="F161" s="431"/>
      <c r="G161" s="431"/>
      <c r="H161" s="431"/>
      <c r="I161" s="431"/>
      <c r="J161" s="634"/>
    </row>
    <row r="162" spans="2:10" ht="13">
      <c r="B162" s="453" t="s">
        <v>894</v>
      </c>
      <c r="C162" s="454"/>
      <c r="D162" s="430"/>
      <c r="E162" s="431">
        <f>SUM(E157:E161)+E155</f>
        <v>-250776778.99260002</v>
      </c>
      <c r="F162" s="431">
        <f t="shared" ref="F162:I162" si="12">SUM(F157:F161)+F155</f>
        <v>0</v>
      </c>
      <c r="G162" s="431">
        <f t="shared" si="12"/>
        <v>0</v>
      </c>
      <c r="H162" s="431">
        <f t="shared" si="12"/>
        <v>-250776778.99260002</v>
      </c>
      <c r="I162" s="431">
        <f t="shared" si="12"/>
        <v>0</v>
      </c>
      <c r="J162" s="634"/>
    </row>
    <row r="163" spans="2:10" ht="13">
      <c r="B163" s="455"/>
      <c r="C163" s="456"/>
      <c r="D163" s="456"/>
      <c r="E163" s="440"/>
      <c r="F163" s="431"/>
      <c r="G163" s="431"/>
      <c r="H163" s="431"/>
      <c r="I163" s="431"/>
      <c r="J163" s="442"/>
    </row>
    <row r="164" spans="2:10" ht="13">
      <c r="B164" s="457" t="s">
        <v>245</v>
      </c>
      <c r="C164" s="458"/>
      <c r="D164" s="439"/>
      <c r="E164" s="440"/>
      <c r="F164" s="440"/>
      <c r="G164" s="440"/>
      <c r="H164" s="440"/>
      <c r="I164" s="441">
        <f>'ATT H-1A'!$H$24</f>
        <v>0.13446617068235894</v>
      </c>
      <c r="J164" s="442"/>
    </row>
    <row r="165" spans="2:10" ht="13">
      <c r="B165" s="437" t="s">
        <v>218</v>
      </c>
      <c r="C165" s="438"/>
      <c r="D165" s="439"/>
      <c r="E165" s="440"/>
      <c r="F165" s="440"/>
      <c r="G165" s="440"/>
      <c r="H165" s="441">
        <f>'ATT H-1A'!$H$45</f>
        <v>0.37831299502385302</v>
      </c>
      <c r="I165" s="440"/>
      <c r="J165" s="442"/>
    </row>
    <row r="166" spans="2:10" ht="13">
      <c r="B166" s="437" t="s">
        <v>883</v>
      </c>
      <c r="C166" s="438"/>
      <c r="D166" s="439"/>
      <c r="E166" s="440"/>
      <c r="F166" s="440"/>
      <c r="G166" s="441">
        <v>1</v>
      </c>
      <c r="H166" s="440"/>
      <c r="I166" s="440"/>
      <c r="J166" s="442"/>
    </row>
    <row r="167" spans="2:10" ht="13">
      <c r="B167" s="437" t="s">
        <v>884</v>
      </c>
      <c r="C167" s="438"/>
      <c r="D167" s="439"/>
      <c r="E167" s="440"/>
      <c r="F167" s="441">
        <v>0</v>
      </c>
      <c r="G167" s="440"/>
      <c r="H167" s="440"/>
      <c r="I167" s="440"/>
      <c r="J167" s="442"/>
    </row>
    <row r="168" spans="2:10" ht="13">
      <c r="B168" s="443" t="s">
        <v>885</v>
      </c>
      <c r="C168" s="438"/>
      <c r="D168" s="439"/>
      <c r="E168" s="440">
        <f>F168+G168+H168+I168</f>
        <v>-94872114.343125373</v>
      </c>
      <c r="F168" s="440">
        <f>F167*F162</f>
        <v>0</v>
      </c>
      <c r="G168" s="440">
        <f>G162*G166</f>
        <v>0</v>
      </c>
      <c r="H168" s="440">
        <f>H162*H165</f>
        <v>-94872114.343125373</v>
      </c>
      <c r="I168" s="440">
        <f>I164*I162</f>
        <v>0</v>
      </c>
      <c r="J168" s="442"/>
    </row>
    <row r="169" spans="2:10" ht="13">
      <c r="B169" s="444"/>
      <c r="E169" s="414"/>
      <c r="F169" s="414"/>
      <c r="G169" s="414"/>
      <c r="H169" s="414"/>
      <c r="I169" s="414"/>
      <c r="J169" s="445"/>
    </row>
    <row r="170" spans="2:10" ht="13">
      <c r="B170" s="444"/>
      <c r="E170" s="414"/>
      <c r="F170" s="414"/>
      <c r="G170" s="414"/>
      <c r="H170" s="414"/>
      <c r="I170" s="414"/>
      <c r="J170" s="445"/>
    </row>
    <row r="171" spans="2:10" ht="13">
      <c r="B171" s="407" t="s">
        <v>165</v>
      </c>
      <c r="C171" s="407"/>
      <c r="D171" s="407"/>
      <c r="E171" s="407" t="s">
        <v>166</v>
      </c>
      <c r="F171" s="407" t="s">
        <v>1056</v>
      </c>
      <c r="G171" s="407" t="s">
        <v>1194</v>
      </c>
      <c r="H171" s="407" t="s">
        <v>1195</v>
      </c>
      <c r="I171" s="407" t="s">
        <v>1196</v>
      </c>
      <c r="J171" s="407" t="s">
        <v>1197</v>
      </c>
    </row>
    <row r="172" spans="2:10" ht="13">
      <c r="B172" s="416"/>
      <c r="C172" s="108"/>
      <c r="D172" s="108"/>
      <c r="E172" s="407"/>
      <c r="F172" s="407" t="s">
        <v>1228</v>
      </c>
      <c r="G172" s="407" t="s">
        <v>239</v>
      </c>
      <c r="H172" s="407"/>
      <c r="I172" s="407"/>
      <c r="J172" s="632"/>
    </row>
    <row r="173" spans="2:10" ht="13">
      <c r="B173" s="416"/>
      <c r="C173" s="108"/>
      <c r="D173" s="108"/>
      <c r="E173" s="407"/>
      <c r="F173" s="407" t="s">
        <v>1229</v>
      </c>
      <c r="G173" s="407" t="s">
        <v>209</v>
      </c>
      <c r="H173" s="407" t="s">
        <v>240</v>
      </c>
      <c r="I173" s="407" t="s">
        <v>241</v>
      </c>
      <c r="J173" s="632"/>
    </row>
    <row r="174" spans="2:10" ht="13">
      <c r="B174" s="416" t="s">
        <v>897</v>
      </c>
      <c r="C174" s="108"/>
      <c r="D174" s="108"/>
      <c r="E174" s="407" t="s">
        <v>44</v>
      </c>
      <c r="F174" s="410" t="s">
        <v>1230</v>
      </c>
      <c r="G174" s="407" t="s">
        <v>242</v>
      </c>
      <c r="H174" s="407" t="s">
        <v>242</v>
      </c>
      <c r="I174" s="407" t="s">
        <v>242</v>
      </c>
      <c r="J174" s="407" t="s">
        <v>246</v>
      </c>
    </row>
    <row r="175" spans="2:10">
      <c r="B175" s="439" t="s">
        <v>898</v>
      </c>
      <c r="C175" s="439"/>
      <c r="D175" s="439"/>
      <c r="E175" s="431">
        <f>SUM(F175:I175)</f>
        <v>-564207639.11790514</v>
      </c>
      <c r="F175" s="440">
        <f>F131</f>
        <v>-2028149.1784294304</v>
      </c>
      <c r="G175" s="440">
        <f>G131</f>
        <v>-3481915.9882165734</v>
      </c>
      <c r="H175" s="440">
        <f>H131</f>
        <v>-558697573.95125914</v>
      </c>
      <c r="I175" s="440">
        <f>I131</f>
        <v>0</v>
      </c>
      <c r="J175" s="442"/>
    </row>
    <row r="176" spans="2:10">
      <c r="B176" s="439" t="s">
        <v>895</v>
      </c>
      <c r="C176" s="439"/>
      <c r="D176" s="439"/>
      <c r="E176" s="431">
        <f>SUM(F176:I176)</f>
        <v>-250776778.99260002</v>
      </c>
      <c r="F176" s="440">
        <f>F155</f>
        <v>0</v>
      </c>
      <c r="G176" s="440">
        <f>G155</f>
        <v>0</v>
      </c>
      <c r="H176" s="440">
        <f>H155</f>
        <v>-250776778.99260002</v>
      </c>
      <c r="I176" s="440">
        <f>I155</f>
        <v>0</v>
      </c>
      <c r="J176" s="442"/>
    </row>
    <row r="177" spans="2:12" ht="13">
      <c r="B177" s="432" t="s">
        <v>899</v>
      </c>
      <c r="C177" s="439"/>
      <c r="D177" s="439"/>
      <c r="E177" s="440">
        <f>E175+E176</f>
        <v>-814984418.1105051</v>
      </c>
      <c r="F177" s="440">
        <f>F175+F176</f>
        <v>-2028149.1784294304</v>
      </c>
      <c r="G177" s="440">
        <f>G175+G176</f>
        <v>-3481915.9882165734</v>
      </c>
      <c r="H177" s="440">
        <f>H175+H176</f>
        <v>-809474352.9438591</v>
      </c>
      <c r="I177" s="440">
        <f>I175+I176</f>
        <v>0</v>
      </c>
      <c r="J177" s="442"/>
    </row>
    <row r="178" spans="2:12" ht="13">
      <c r="B178" s="444"/>
      <c r="E178" s="414"/>
      <c r="F178" s="414"/>
      <c r="G178" s="414"/>
      <c r="H178" s="414"/>
      <c r="I178" s="414"/>
      <c r="J178" s="445"/>
    </row>
    <row r="179" spans="2:12" s="108" customFormat="1" ht="13">
      <c r="B179" s="416" t="s">
        <v>252</v>
      </c>
      <c r="G179" s="464"/>
      <c r="H179" s="464"/>
      <c r="I179" s="464"/>
      <c r="J179" s="636"/>
    </row>
    <row r="180" spans="2:12" s="108" customFormat="1" ht="12.75" customHeight="1">
      <c r="B180" s="1680" t="s">
        <v>1235</v>
      </c>
      <c r="C180" s="1680"/>
      <c r="D180" s="1680"/>
      <c r="E180" s="1680"/>
      <c r="F180" s="1680"/>
      <c r="G180" s="1680"/>
      <c r="H180" s="1680"/>
      <c r="I180" s="1680"/>
      <c r="J180" s="636"/>
    </row>
    <row r="181" spans="2:12" s="108" customFormat="1" ht="13">
      <c r="B181" s="465" t="s">
        <v>248</v>
      </c>
      <c r="C181" s="465"/>
      <c r="H181" s="464"/>
      <c r="I181" s="464"/>
      <c r="J181" s="636"/>
    </row>
    <row r="182" spans="2:12" s="108" customFormat="1" ht="13">
      <c r="B182" s="465" t="s">
        <v>249</v>
      </c>
      <c r="C182" s="465"/>
      <c r="H182" s="464"/>
      <c r="I182" s="464"/>
      <c r="J182" s="636"/>
    </row>
    <row r="183" spans="2:12" s="108" customFormat="1" ht="13">
      <c r="B183" s="465" t="s">
        <v>250</v>
      </c>
      <c r="C183" s="465"/>
      <c r="H183" s="464"/>
      <c r="I183" s="464"/>
      <c r="J183" s="636"/>
    </row>
    <row r="184" spans="2:12" s="108" customFormat="1" ht="15.75" customHeight="1">
      <c r="B184" s="1680" t="s">
        <v>890</v>
      </c>
      <c r="C184" s="1680"/>
      <c r="D184" s="1680"/>
      <c r="E184" s="1680"/>
      <c r="F184" s="1680"/>
      <c r="G184" s="1680"/>
      <c r="H184" s="1680"/>
      <c r="I184" s="1680"/>
      <c r="J184" s="632"/>
      <c r="K184" s="466"/>
    </row>
    <row r="185" spans="2:12" s="108" customFormat="1" ht="15.75" customHeight="1">
      <c r="B185" s="1680"/>
      <c r="C185" s="1680"/>
      <c r="D185" s="1680"/>
      <c r="E185" s="1680"/>
      <c r="F185" s="1680"/>
      <c r="G185" s="1680"/>
      <c r="H185" s="1680"/>
      <c r="I185" s="1680"/>
      <c r="J185" s="632"/>
      <c r="K185" s="466"/>
    </row>
    <row r="186" spans="2:12" s="108" customFormat="1" ht="13">
      <c r="B186" s="465" t="s">
        <v>900</v>
      </c>
      <c r="G186" s="464"/>
      <c r="H186" s="464"/>
      <c r="I186" s="464"/>
      <c r="J186" s="636"/>
    </row>
    <row r="187" spans="2:12" ht="13">
      <c r="B187" s="471" t="s">
        <v>901</v>
      </c>
    </row>
    <row r="188" spans="2:12" ht="12" customHeight="1">
      <c r="B188" s="472"/>
      <c r="C188" s="473"/>
      <c r="D188" s="474"/>
      <c r="E188" s="474"/>
      <c r="F188" s="474"/>
      <c r="G188" s="474"/>
      <c r="H188" s="474"/>
      <c r="I188" s="474"/>
      <c r="J188" s="474"/>
    </row>
    <row r="189" spans="2:12" ht="13">
      <c r="B189" s="404"/>
    </row>
    <row r="190" spans="2:12" ht="13">
      <c r="B190" s="407" t="s">
        <v>165</v>
      </c>
      <c r="C190" s="407"/>
      <c r="D190" s="407"/>
      <c r="E190" s="407" t="s">
        <v>166</v>
      </c>
      <c r="F190" s="407" t="s">
        <v>1056</v>
      </c>
      <c r="G190" s="407" t="s">
        <v>1194</v>
      </c>
      <c r="H190" s="407" t="s">
        <v>1195</v>
      </c>
      <c r="I190" s="407" t="s">
        <v>1196</v>
      </c>
      <c r="J190" s="407" t="s">
        <v>1197</v>
      </c>
    </row>
    <row r="191" spans="2:12" ht="13">
      <c r="B191" s="416"/>
      <c r="C191" s="108"/>
      <c r="D191" s="108"/>
      <c r="E191" s="407"/>
      <c r="F191" s="407" t="s">
        <v>1228</v>
      </c>
      <c r="G191" s="407" t="s">
        <v>239</v>
      </c>
      <c r="H191" s="407"/>
      <c r="I191" s="407"/>
      <c r="J191" s="632"/>
    </row>
    <row r="192" spans="2:12" ht="13">
      <c r="B192" s="416"/>
      <c r="C192" s="424"/>
      <c r="D192" s="108"/>
      <c r="E192" s="407"/>
      <c r="F192" s="407" t="s">
        <v>1229</v>
      </c>
      <c r="G192" s="407" t="s">
        <v>209</v>
      </c>
      <c r="H192" s="407" t="s">
        <v>240</v>
      </c>
      <c r="I192" s="407" t="s">
        <v>241</v>
      </c>
      <c r="J192" s="632"/>
      <c r="L192" s="403" t="s">
        <v>86</v>
      </c>
    </row>
    <row r="193" spans="2:10" ht="13">
      <c r="B193" s="416" t="s">
        <v>902</v>
      </c>
      <c r="C193" s="108"/>
      <c r="D193" s="108"/>
      <c r="E193" s="407" t="s">
        <v>44</v>
      </c>
      <c r="F193" s="410" t="s">
        <v>1230</v>
      </c>
      <c r="G193" s="407" t="s">
        <v>242</v>
      </c>
      <c r="H193" s="407" t="s">
        <v>242</v>
      </c>
      <c r="I193" s="407" t="s">
        <v>242</v>
      </c>
      <c r="J193" s="407" t="s">
        <v>246</v>
      </c>
    </row>
    <row r="194" spans="2:10">
      <c r="B194" s="587" t="s">
        <v>1724</v>
      </c>
      <c r="C194" s="588"/>
      <c r="D194" s="591"/>
      <c r="E194" s="589">
        <f t="shared" ref="E194:E201" si="13">F194+G194+H194+I194</f>
        <v>-384189.82973099995</v>
      </c>
      <c r="F194" s="589">
        <v>-384189.82973099995</v>
      </c>
      <c r="G194" s="589">
        <v>0</v>
      </c>
      <c r="H194" s="589">
        <v>0</v>
      </c>
      <c r="I194" s="589">
        <v>0</v>
      </c>
      <c r="J194" s="1488" t="s">
        <v>1737</v>
      </c>
    </row>
    <row r="195" spans="2:10" ht="25">
      <c r="B195" s="587" t="s">
        <v>1746</v>
      </c>
      <c r="C195" s="588"/>
      <c r="D195" s="591"/>
      <c r="E195" s="589">
        <f t="shared" si="13"/>
        <v>150379.015686</v>
      </c>
      <c r="F195" s="589">
        <v>0</v>
      </c>
      <c r="G195" s="589">
        <v>0</v>
      </c>
      <c r="H195" s="589">
        <v>150379.015686</v>
      </c>
      <c r="I195" s="589">
        <v>0</v>
      </c>
      <c r="J195" s="475" t="s">
        <v>1756</v>
      </c>
    </row>
    <row r="196" spans="2:10" ht="25">
      <c r="B196" s="587" t="s">
        <v>1747</v>
      </c>
      <c r="C196" s="588"/>
      <c r="D196" s="591"/>
      <c r="E196" s="589">
        <f t="shared" si="13"/>
        <v>-1163088.0572339999</v>
      </c>
      <c r="F196" s="589">
        <v>0</v>
      </c>
      <c r="G196" s="589">
        <v>0</v>
      </c>
      <c r="H196" s="589">
        <v>-1163088.0572339999</v>
      </c>
      <c r="I196" s="589">
        <v>0</v>
      </c>
      <c r="J196" s="475" t="s">
        <v>1756</v>
      </c>
    </row>
    <row r="197" spans="2:10" ht="25">
      <c r="B197" s="587" t="s">
        <v>1748</v>
      </c>
      <c r="C197" s="588"/>
      <c r="D197" s="591"/>
      <c r="E197" s="589">
        <f t="shared" si="13"/>
        <v>-5098466.2719840007</v>
      </c>
      <c r="F197" s="589">
        <v>0</v>
      </c>
      <c r="G197" s="589">
        <v>0</v>
      </c>
      <c r="H197" s="589">
        <v>0</v>
      </c>
      <c r="I197" s="589">
        <v>-5098466.2719840007</v>
      </c>
      <c r="J197" s="1488" t="s">
        <v>1757</v>
      </c>
    </row>
    <row r="198" spans="2:10">
      <c r="B198" s="587" t="s">
        <v>1749</v>
      </c>
      <c r="C198" s="588"/>
      <c r="D198" s="591"/>
      <c r="E198" s="589">
        <f t="shared" si="13"/>
        <v>-36848326.328949615</v>
      </c>
      <c r="F198" s="589">
        <v>-36848326.328949615</v>
      </c>
      <c r="G198" s="589">
        <v>0</v>
      </c>
      <c r="H198" s="589">
        <v>0</v>
      </c>
      <c r="I198" s="589">
        <v>0</v>
      </c>
      <c r="J198" s="1488" t="s">
        <v>1737</v>
      </c>
    </row>
    <row r="199" spans="2:10">
      <c r="B199" s="587" t="s">
        <v>1750</v>
      </c>
      <c r="C199" s="588"/>
      <c r="D199" s="591"/>
      <c r="E199" s="589">
        <f t="shared" si="13"/>
        <v>-1418432.4383940003</v>
      </c>
      <c r="F199" s="589">
        <v>-1418432.4383940003</v>
      </c>
      <c r="G199" s="589">
        <v>0</v>
      </c>
      <c r="H199" s="589">
        <v>0</v>
      </c>
      <c r="I199" s="589">
        <v>0</v>
      </c>
      <c r="J199" s="1488" t="s">
        <v>1737</v>
      </c>
    </row>
    <row r="200" spans="2:10">
      <c r="B200" s="587" t="s">
        <v>1751</v>
      </c>
      <c r="C200" s="588"/>
      <c r="D200" s="591"/>
      <c r="E200" s="589">
        <f t="shared" si="13"/>
        <v>-58792.478217000003</v>
      </c>
      <c r="F200" s="589">
        <v>-58792.478217000003</v>
      </c>
      <c r="G200" s="589">
        <v>0</v>
      </c>
      <c r="H200" s="589">
        <v>0</v>
      </c>
      <c r="I200" s="589">
        <v>0</v>
      </c>
      <c r="J200" s="1488" t="s">
        <v>1737</v>
      </c>
    </row>
    <row r="201" spans="2:10" ht="25">
      <c r="B201" s="587" t="s">
        <v>1395</v>
      </c>
      <c r="C201" s="588"/>
      <c r="D201" s="591"/>
      <c r="E201" s="589">
        <f t="shared" si="13"/>
        <v>-678538.37631899992</v>
      </c>
      <c r="F201" s="589">
        <v>-678538.37631899992</v>
      </c>
      <c r="G201" s="589">
        <v>0</v>
      </c>
      <c r="H201" s="589">
        <v>0</v>
      </c>
      <c r="I201" s="589">
        <v>0</v>
      </c>
      <c r="J201" s="1488" t="s">
        <v>1758</v>
      </c>
    </row>
    <row r="202" spans="2:10" ht="13">
      <c r="B202" s="432" t="s">
        <v>903</v>
      </c>
      <c r="C202" s="430"/>
      <c r="D202" s="430"/>
      <c r="E202" s="431">
        <f>SUM(E194:E201)</f>
        <v>-45499454.765142612</v>
      </c>
      <c r="F202" s="431">
        <f>SUM(F194:F201)</f>
        <v>-39388279.451610617</v>
      </c>
      <c r="G202" s="431">
        <f>SUM(G194:G201)</f>
        <v>0</v>
      </c>
      <c r="H202" s="431">
        <f>SUM(H194:H201)</f>
        <v>-1012709.041548</v>
      </c>
      <c r="I202" s="431">
        <f>SUM(I194:I201)</f>
        <v>-5098466.2719840007</v>
      </c>
      <c r="J202" s="634"/>
    </row>
    <row r="203" spans="2:10" ht="13">
      <c r="B203" s="432"/>
      <c r="C203" s="430"/>
      <c r="D203" s="430"/>
      <c r="E203" s="431"/>
      <c r="F203" s="431"/>
      <c r="G203" s="431"/>
      <c r="H203" s="431"/>
      <c r="I203" s="431"/>
      <c r="J203" s="634"/>
    </row>
    <row r="204" spans="2:10">
      <c r="B204" s="450" t="s">
        <v>1650</v>
      </c>
      <c r="C204" s="451"/>
      <c r="D204" s="452"/>
      <c r="E204" s="435">
        <f>SUM(F204:I204)</f>
        <v>0</v>
      </c>
      <c r="F204" s="426"/>
      <c r="G204" s="426"/>
      <c r="H204" s="426"/>
      <c r="I204" s="426"/>
      <c r="J204" s="436"/>
    </row>
    <row r="205" spans="2:10">
      <c r="B205" s="433" t="s">
        <v>1647</v>
      </c>
      <c r="C205" s="434"/>
      <c r="D205" s="452"/>
      <c r="E205" s="435">
        <f>SUM(F205:I205)</f>
        <v>0</v>
      </c>
      <c r="F205" s="426"/>
      <c r="G205" s="426"/>
      <c r="H205" s="426"/>
      <c r="I205" s="426"/>
      <c r="J205" s="436"/>
    </row>
    <row r="206" spans="2:10">
      <c r="B206" s="433" t="s">
        <v>1648</v>
      </c>
      <c r="C206" s="434"/>
      <c r="D206" s="452"/>
      <c r="E206" s="435">
        <f>SUM(F206:I206)</f>
        <v>0</v>
      </c>
      <c r="F206" s="426"/>
      <c r="G206" s="426"/>
      <c r="H206" s="426"/>
      <c r="I206" s="426"/>
      <c r="J206" s="436"/>
    </row>
    <row r="207" spans="2:10">
      <c r="B207" s="433" t="s">
        <v>1649</v>
      </c>
      <c r="C207" s="434"/>
      <c r="D207" s="452"/>
      <c r="E207" s="435">
        <f>SUM(F207:I207)</f>
        <v>0</v>
      </c>
      <c r="F207" s="426"/>
      <c r="G207" s="426"/>
      <c r="H207" s="426"/>
      <c r="I207" s="426"/>
      <c r="J207" s="436"/>
    </row>
    <row r="208" spans="2:10" ht="5.15" customHeight="1">
      <c r="B208" s="428"/>
      <c r="C208" s="429"/>
      <c r="D208" s="430"/>
      <c r="E208" s="431"/>
      <c r="F208" s="431"/>
      <c r="G208" s="431"/>
      <c r="H208" s="431"/>
      <c r="I208" s="431"/>
      <c r="J208" s="634"/>
    </row>
    <row r="209" spans="2:10" ht="13">
      <c r="B209" s="453" t="s">
        <v>904</v>
      </c>
      <c r="C209" s="454"/>
      <c r="D209" s="430"/>
      <c r="E209" s="431">
        <f>SUM(E204:E208)+E202</f>
        <v>-45499454.765142612</v>
      </c>
      <c r="F209" s="431">
        <f t="shared" ref="F209:I209" si="14">SUM(F204:F208)+F202</f>
        <v>-39388279.451610617</v>
      </c>
      <c r="G209" s="431">
        <f t="shared" si="14"/>
        <v>0</v>
      </c>
      <c r="H209" s="431">
        <f t="shared" si="14"/>
        <v>-1012709.041548</v>
      </c>
      <c r="I209" s="431">
        <f t="shared" si="14"/>
        <v>-5098466.2719840007</v>
      </c>
      <c r="J209" s="634"/>
    </row>
    <row r="210" spans="2:10" ht="13">
      <c r="B210" s="455"/>
      <c r="C210" s="456"/>
      <c r="D210" s="456"/>
      <c r="E210" s="440"/>
      <c r="F210" s="431"/>
      <c r="G210" s="431"/>
      <c r="H210" s="431"/>
      <c r="I210" s="431"/>
      <c r="J210" s="442"/>
    </row>
    <row r="211" spans="2:10" ht="13">
      <c r="B211" s="457" t="s">
        <v>245</v>
      </c>
      <c r="C211" s="458"/>
      <c r="D211" s="439"/>
      <c r="E211" s="440"/>
      <c r="F211" s="440"/>
      <c r="G211" s="440"/>
      <c r="H211" s="440"/>
      <c r="I211" s="441">
        <f>'ATT H-1A'!$H$24</f>
        <v>0.13446617068235894</v>
      </c>
      <c r="J211" s="442"/>
    </row>
    <row r="212" spans="2:10" ht="13">
      <c r="B212" s="437" t="s">
        <v>218</v>
      </c>
      <c r="C212" s="438"/>
      <c r="D212" s="439"/>
      <c r="E212" s="440"/>
      <c r="F212" s="440"/>
      <c r="G212" s="440"/>
      <c r="H212" s="441">
        <f>'ATT H-1A'!$H$45</f>
        <v>0.37831299502385302</v>
      </c>
      <c r="I212" s="440"/>
      <c r="J212" s="442"/>
    </row>
    <row r="213" spans="2:10" ht="13">
      <c r="B213" s="437" t="s">
        <v>883</v>
      </c>
      <c r="C213" s="438"/>
      <c r="D213" s="439"/>
      <c r="E213" s="440"/>
      <c r="F213" s="440"/>
      <c r="G213" s="441">
        <v>1</v>
      </c>
      <c r="H213" s="440"/>
      <c r="I213" s="440"/>
      <c r="J213" s="442"/>
    </row>
    <row r="214" spans="2:10" ht="13">
      <c r="B214" s="437" t="s">
        <v>884</v>
      </c>
      <c r="C214" s="438"/>
      <c r="D214" s="439"/>
      <c r="E214" s="440"/>
      <c r="F214" s="441">
        <v>0</v>
      </c>
      <c r="G214" s="440"/>
      <c r="H214" s="440"/>
      <c r="I214" s="440"/>
      <c r="J214" s="442"/>
    </row>
    <row r="215" spans="2:10" ht="17.25" customHeight="1">
      <c r="B215" s="443" t="s">
        <v>885</v>
      </c>
      <c r="C215" s="438"/>
      <c r="D215" s="439"/>
      <c r="E215" s="440">
        <f>F215+G215+H215+I215</f>
        <v>-1068692.2265426104</v>
      </c>
      <c r="F215" s="440">
        <f>F214*F209</f>
        <v>0</v>
      </c>
      <c r="G215" s="440">
        <f>G209*G213</f>
        <v>0</v>
      </c>
      <c r="H215" s="440">
        <f>H209*H212</f>
        <v>-383120.99059575947</v>
      </c>
      <c r="I215" s="440">
        <f>I211*I209</f>
        <v>-685571.23594685097</v>
      </c>
      <c r="J215" s="442"/>
    </row>
    <row r="216" spans="2:10" ht="12.75" customHeight="1">
      <c r="B216" s="472"/>
      <c r="C216" s="474"/>
      <c r="D216" s="474"/>
      <c r="E216" s="474"/>
      <c r="F216" s="474"/>
      <c r="G216" s="474"/>
      <c r="H216" s="474"/>
      <c r="I216" s="474"/>
      <c r="J216" s="474"/>
    </row>
    <row r="217" spans="2:10" ht="13">
      <c r="B217" s="407"/>
      <c r="C217" s="407"/>
      <c r="D217" s="407"/>
      <c r="E217" s="407"/>
      <c r="F217" s="407"/>
      <c r="G217" s="407"/>
      <c r="H217" s="407"/>
      <c r="I217" s="407"/>
      <c r="J217" s="407"/>
    </row>
    <row r="218" spans="2:10" ht="13">
      <c r="B218" s="407" t="s">
        <v>165</v>
      </c>
      <c r="C218" s="108"/>
      <c r="D218" s="108"/>
      <c r="E218" s="407" t="s">
        <v>166</v>
      </c>
      <c r="F218" s="407" t="s">
        <v>1056</v>
      </c>
      <c r="G218" s="407" t="s">
        <v>1194</v>
      </c>
      <c r="H218" s="407" t="s">
        <v>1195</v>
      </c>
      <c r="I218" s="407" t="s">
        <v>1196</v>
      </c>
      <c r="J218" s="407" t="s">
        <v>1197</v>
      </c>
    </row>
    <row r="219" spans="2:10" ht="13">
      <c r="B219" s="416"/>
      <c r="C219" s="108"/>
      <c r="D219" s="108"/>
      <c r="E219" s="407"/>
      <c r="F219" s="407" t="s">
        <v>1228</v>
      </c>
      <c r="G219" s="407" t="s">
        <v>239</v>
      </c>
      <c r="H219" s="407"/>
      <c r="I219" s="407"/>
      <c r="J219" s="632"/>
    </row>
    <row r="220" spans="2:10" ht="13">
      <c r="B220" s="459"/>
      <c r="C220" s="108"/>
      <c r="D220" s="108"/>
      <c r="E220" s="407"/>
      <c r="F220" s="407" t="s">
        <v>1229</v>
      </c>
      <c r="G220" s="407" t="s">
        <v>209</v>
      </c>
      <c r="H220" s="407" t="s">
        <v>240</v>
      </c>
      <c r="I220" s="407" t="s">
        <v>241</v>
      </c>
      <c r="J220" s="632"/>
    </row>
    <row r="221" spans="2:10" ht="13">
      <c r="B221" s="416" t="s">
        <v>1236</v>
      </c>
      <c r="E221" s="407" t="s">
        <v>44</v>
      </c>
      <c r="F221" s="410" t="s">
        <v>1230</v>
      </c>
      <c r="G221" s="407" t="s">
        <v>242</v>
      </c>
      <c r="H221" s="407" t="s">
        <v>242</v>
      </c>
      <c r="I221" s="407" t="s">
        <v>242</v>
      </c>
      <c r="J221" s="407" t="s">
        <v>246</v>
      </c>
    </row>
    <row r="222" spans="2:10">
      <c r="B222" s="587"/>
      <c r="C222" s="588"/>
      <c r="D222" s="591"/>
      <c r="E222" s="589"/>
      <c r="F222" s="589"/>
      <c r="G222" s="589"/>
      <c r="H222" s="589"/>
      <c r="I222" s="589"/>
      <c r="J222" s="633"/>
    </row>
    <row r="223" spans="2:10">
      <c r="B223" s="587"/>
      <c r="C223" s="588"/>
      <c r="D223" s="591"/>
      <c r="E223" s="589"/>
      <c r="F223" s="589"/>
      <c r="G223" s="589"/>
      <c r="H223" s="589"/>
      <c r="I223" s="589"/>
      <c r="J223" s="633"/>
    </row>
    <row r="224" spans="2:10">
      <c r="B224" s="587"/>
      <c r="C224" s="588"/>
      <c r="D224" s="591"/>
      <c r="E224" s="589"/>
      <c r="F224" s="589"/>
      <c r="G224" s="589"/>
      <c r="H224" s="589"/>
      <c r="I224" s="589"/>
      <c r="J224" s="633"/>
    </row>
    <row r="225" spans="2:10">
      <c r="B225" s="587"/>
      <c r="C225" s="588"/>
      <c r="D225" s="591"/>
      <c r="E225" s="589"/>
      <c r="F225" s="589"/>
      <c r="G225" s="589"/>
      <c r="H225" s="589"/>
      <c r="I225" s="589"/>
      <c r="J225" s="593"/>
    </row>
    <row r="226" spans="2:10">
      <c r="B226" s="587"/>
      <c r="C226" s="588"/>
      <c r="D226" s="591"/>
      <c r="E226" s="589"/>
      <c r="F226" s="589"/>
      <c r="G226" s="589"/>
      <c r="H226" s="589"/>
      <c r="I226" s="589"/>
      <c r="J226" s="633"/>
    </row>
    <row r="227" spans="2:10">
      <c r="B227" s="587"/>
      <c r="C227" s="588"/>
      <c r="D227" s="591"/>
      <c r="E227" s="589"/>
      <c r="F227" s="589"/>
      <c r="G227" s="589"/>
      <c r="H227" s="589"/>
      <c r="I227" s="589"/>
      <c r="J227" s="633"/>
    </row>
    <row r="228" spans="2:10" ht="13">
      <c r="B228" s="432" t="s">
        <v>954</v>
      </c>
      <c r="C228" s="430"/>
      <c r="D228" s="431"/>
      <c r="E228" s="431">
        <f>SUM(E222:E227)</f>
        <v>0</v>
      </c>
      <c r="F228" s="431">
        <f>SUM(F222:F227)</f>
        <v>0</v>
      </c>
      <c r="G228" s="431">
        <f>SUM(G222:G227)</f>
        <v>0</v>
      </c>
      <c r="H228" s="431">
        <f>SUM(H222:H227)</f>
        <v>0</v>
      </c>
      <c r="I228" s="431">
        <f>SUM(I222:I227)</f>
        <v>0</v>
      </c>
      <c r="J228" s="634"/>
    </row>
    <row r="229" spans="2:10" ht="13">
      <c r="B229" s="432"/>
      <c r="C229" s="430"/>
      <c r="D229" s="430"/>
      <c r="E229" s="431"/>
      <c r="F229" s="431"/>
      <c r="G229" s="431"/>
      <c r="H229" s="431"/>
      <c r="I229" s="431"/>
      <c r="J229" s="634"/>
    </row>
    <row r="230" spans="2:10">
      <c r="B230" s="450" t="s">
        <v>1650</v>
      </c>
      <c r="C230" s="451"/>
      <c r="D230" s="452"/>
      <c r="E230" s="435">
        <f>SUM(F230:I230)</f>
        <v>0</v>
      </c>
      <c r="F230" s="426"/>
      <c r="G230" s="426"/>
      <c r="H230" s="426"/>
      <c r="I230" s="426"/>
      <c r="J230" s="436"/>
    </row>
    <row r="231" spans="2:10">
      <c r="B231" s="433" t="s">
        <v>1647</v>
      </c>
      <c r="C231" s="434"/>
      <c r="D231" s="452"/>
      <c r="E231" s="435">
        <f>SUM(F231:I231)</f>
        <v>0</v>
      </c>
      <c r="F231" s="426"/>
      <c r="G231" s="426"/>
      <c r="H231" s="426"/>
      <c r="I231" s="426"/>
      <c r="J231" s="436"/>
    </row>
    <row r="232" spans="2:10">
      <c r="B232" s="433" t="s">
        <v>1648</v>
      </c>
      <c r="C232" s="434"/>
      <c r="D232" s="452"/>
      <c r="E232" s="435">
        <f>SUM(F232:I232)</f>
        <v>0</v>
      </c>
      <c r="F232" s="426"/>
      <c r="G232" s="426"/>
      <c r="H232" s="426"/>
      <c r="I232" s="426"/>
      <c r="J232" s="436"/>
    </row>
    <row r="233" spans="2:10">
      <c r="B233" s="433" t="s">
        <v>1649</v>
      </c>
      <c r="C233" s="434"/>
      <c r="D233" s="452"/>
      <c r="E233" s="435">
        <f>SUM(F233:I233)</f>
        <v>0</v>
      </c>
      <c r="F233" s="426"/>
      <c r="G233" s="426"/>
      <c r="H233" s="426"/>
      <c r="I233" s="426"/>
      <c r="J233" s="436"/>
    </row>
    <row r="234" spans="2:10" ht="5.15" customHeight="1">
      <c r="B234" s="428"/>
      <c r="C234" s="429"/>
      <c r="D234" s="430"/>
      <c r="E234" s="431"/>
      <c r="F234" s="431"/>
      <c r="G234" s="431"/>
      <c r="H234" s="431"/>
      <c r="I234" s="431"/>
      <c r="J234" s="634"/>
    </row>
    <row r="235" spans="2:10" ht="13">
      <c r="B235" s="453" t="s">
        <v>906</v>
      </c>
      <c r="C235" s="454"/>
      <c r="D235" s="430"/>
      <c r="E235" s="431">
        <f>SUM(E230:E234)+E228</f>
        <v>0</v>
      </c>
      <c r="F235" s="431">
        <f t="shared" ref="F235:I235" si="15">SUM(F230:F234)+F228</f>
        <v>0</v>
      </c>
      <c r="G235" s="431">
        <f t="shared" si="15"/>
        <v>0</v>
      </c>
      <c r="H235" s="431">
        <f t="shared" si="15"/>
        <v>0</v>
      </c>
      <c r="I235" s="431">
        <f t="shared" si="15"/>
        <v>0</v>
      </c>
      <c r="J235" s="634"/>
    </row>
    <row r="236" spans="2:10" ht="13">
      <c r="B236" s="455"/>
      <c r="C236" s="456"/>
      <c r="D236" s="456"/>
      <c r="E236" s="440"/>
      <c r="F236" s="431"/>
      <c r="G236" s="431"/>
      <c r="H236" s="431"/>
      <c r="I236" s="431"/>
      <c r="J236" s="442"/>
    </row>
    <row r="237" spans="2:10" ht="13">
      <c r="B237" s="457" t="s">
        <v>245</v>
      </c>
      <c r="C237" s="458"/>
      <c r="D237" s="439"/>
      <c r="E237" s="440"/>
      <c r="F237" s="440"/>
      <c r="G237" s="440"/>
      <c r="H237" s="440"/>
      <c r="I237" s="441">
        <f>'ATT H-1A'!$H$24</f>
        <v>0.13446617068235894</v>
      </c>
      <c r="J237" s="442"/>
    </row>
    <row r="238" spans="2:10" ht="13">
      <c r="B238" s="437" t="s">
        <v>218</v>
      </c>
      <c r="C238" s="438"/>
      <c r="D238" s="439"/>
      <c r="E238" s="440"/>
      <c r="F238" s="440"/>
      <c r="G238" s="440"/>
      <c r="H238" s="441">
        <f>'ATT H-1A'!$H$45</f>
        <v>0.37831299502385302</v>
      </c>
      <c r="I238" s="440"/>
      <c r="J238" s="442"/>
    </row>
    <row r="239" spans="2:10" ht="13">
      <c r="B239" s="437" t="s">
        <v>883</v>
      </c>
      <c r="C239" s="438"/>
      <c r="D239" s="439"/>
      <c r="E239" s="440"/>
      <c r="F239" s="440"/>
      <c r="G239" s="441">
        <v>1</v>
      </c>
      <c r="H239" s="440"/>
      <c r="I239" s="440"/>
      <c r="J239" s="442"/>
    </row>
    <row r="240" spans="2:10" ht="13">
      <c r="B240" s="437" t="s">
        <v>884</v>
      </c>
      <c r="C240" s="438"/>
      <c r="D240" s="439"/>
      <c r="E240" s="440"/>
      <c r="F240" s="441">
        <v>0</v>
      </c>
      <c r="G240" s="440"/>
      <c r="H240" s="440"/>
      <c r="I240" s="440"/>
      <c r="J240" s="442"/>
    </row>
    <row r="241" spans="2:10" ht="13">
      <c r="B241" s="443" t="s">
        <v>885</v>
      </c>
      <c r="C241" s="438"/>
      <c r="D241" s="439"/>
      <c r="E241" s="440">
        <f>F241+G241+H241+I241</f>
        <v>0</v>
      </c>
      <c r="F241" s="440">
        <f>F240*F235</f>
        <v>0</v>
      </c>
      <c r="G241" s="440">
        <f>G235*G239</f>
        <v>0</v>
      </c>
      <c r="H241" s="440">
        <f>H235*H238</f>
        <v>0</v>
      </c>
      <c r="I241" s="440">
        <f>I237*I235</f>
        <v>0</v>
      </c>
      <c r="J241" s="442"/>
    </row>
    <row r="242" spans="2:10" ht="13">
      <c r="B242" s="444"/>
      <c r="E242" s="414"/>
      <c r="F242" s="414"/>
      <c r="G242" s="414"/>
      <c r="H242" s="414"/>
      <c r="I242" s="414"/>
      <c r="J242" s="445"/>
    </row>
    <row r="243" spans="2:10" ht="13">
      <c r="B243" s="444"/>
      <c r="E243" s="414"/>
      <c r="F243" s="414"/>
      <c r="G243" s="414"/>
      <c r="H243" s="414"/>
      <c r="I243" s="414"/>
      <c r="J243" s="445"/>
    </row>
    <row r="244" spans="2:10" ht="13">
      <c r="B244" s="407"/>
      <c r="C244" s="407"/>
      <c r="D244" s="407"/>
      <c r="E244" s="407"/>
      <c r="F244" s="407"/>
      <c r="G244" s="407"/>
      <c r="H244" s="407"/>
      <c r="I244" s="407"/>
      <c r="J244" s="407"/>
    </row>
    <row r="245" spans="2:10" ht="13">
      <c r="B245" s="407" t="s">
        <v>165</v>
      </c>
      <c r="C245" s="108"/>
      <c r="D245" s="108"/>
      <c r="E245" s="407" t="s">
        <v>166</v>
      </c>
      <c r="F245" s="407" t="s">
        <v>1056</v>
      </c>
      <c r="G245" s="407" t="s">
        <v>1194</v>
      </c>
      <c r="H245" s="407" t="s">
        <v>1195</v>
      </c>
      <c r="I245" s="407" t="s">
        <v>1196</v>
      </c>
      <c r="J245" s="407" t="s">
        <v>1197</v>
      </c>
    </row>
    <row r="246" spans="2:10" ht="13">
      <c r="B246" s="416"/>
      <c r="C246" s="108"/>
      <c r="D246" s="108"/>
      <c r="E246" s="407"/>
      <c r="F246" s="407" t="s">
        <v>1228</v>
      </c>
      <c r="G246" s="407" t="s">
        <v>239</v>
      </c>
      <c r="H246" s="407"/>
      <c r="I246" s="407"/>
      <c r="J246" s="632"/>
    </row>
    <row r="247" spans="2:10" ht="13">
      <c r="B247" s="459"/>
      <c r="C247" s="108"/>
      <c r="D247" s="108"/>
      <c r="E247" s="407"/>
      <c r="F247" s="407" t="s">
        <v>1229</v>
      </c>
      <c r="G247" s="407" t="s">
        <v>209</v>
      </c>
      <c r="H247" s="407" t="s">
        <v>240</v>
      </c>
      <c r="I247" s="407" t="s">
        <v>241</v>
      </c>
      <c r="J247" s="632"/>
    </row>
    <row r="248" spans="2:10" ht="16.5" customHeight="1">
      <c r="B248" s="416" t="s">
        <v>905</v>
      </c>
      <c r="E248" s="407" t="s">
        <v>44</v>
      </c>
      <c r="F248" s="410" t="s">
        <v>1230</v>
      </c>
      <c r="G248" s="407" t="s">
        <v>242</v>
      </c>
      <c r="H248" s="407" t="s">
        <v>242</v>
      </c>
      <c r="I248" s="407" t="s">
        <v>242</v>
      </c>
      <c r="J248" s="407" t="s">
        <v>246</v>
      </c>
    </row>
    <row r="249" spans="2:10">
      <c r="B249" s="439" t="s">
        <v>953</v>
      </c>
      <c r="C249" s="439"/>
      <c r="D249" s="439"/>
      <c r="E249" s="431">
        <f>SUM(F249:I249)</f>
        <v>-45499454.76514262</v>
      </c>
      <c r="F249" s="440">
        <f>F202</f>
        <v>-39388279.451610617</v>
      </c>
      <c r="G249" s="440">
        <f>G202</f>
        <v>0</v>
      </c>
      <c r="H249" s="440">
        <f>H202</f>
        <v>-1012709.041548</v>
      </c>
      <c r="I249" s="440">
        <f>I202</f>
        <v>-5098466.2719840007</v>
      </c>
      <c r="J249" s="442"/>
    </row>
    <row r="250" spans="2:10">
      <c r="B250" s="439" t="s">
        <v>905</v>
      </c>
      <c r="C250" s="439"/>
      <c r="D250" s="439"/>
      <c r="E250" s="431">
        <f>SUM(F250:I250)</f>
        <v>0</v>
      </c>
      <c r="F250" s="440">
        <f>F228</f>
        <v>0</v>
      </c>
      <c r="G250" s="440">
        <f>G228</f>
        <v>0</v>
      </c>
      <c r="H250" s="440">
        <f>H228</f>
        <v>0</v>
      </c>
      <c r="I250" s="440">
        <f>I228</f>
        <v>0</v>
      </c>
      <c r="J250" s="442"/>
    </row>
    <row r="251" spans="2:10" ht="13">
      <c r="B251" s="432" t="s">
        <v>899</v>
      </c>
      <c r="C251" s="439"/>
      <c r="D251" s="439"/>
      <c r="E251" s="440">
        <f>E249+E250</f>
        <v>-45499454.76514262</v>
      </c>
      <c r="F251" s="440">
        <f>F249+F250</f>
        <v>-39388279.451610617</v>
      </c>
      <c r="G251" s="440">
        <f>G249+G250</f>
        <v>0</v>
      </c>
      <c r="H251" s="440">
        <f>H249+H250</f>
        <v>-1012709.041548</v>
      </c>
      <c r="I251" s="440">
        <f>I249+I250</f>
        <v>-5098466.2719840007</v>
      </c>
      <c r="J251" s="442"/>
    </row>
    <row r="252" spans="2:10" ht="13">
      <c r="B252" s="444"/>
      <c r="E252" s="414"/>
      <c r="F252" s="414"/>
      <c r="G252" s="414"/>
      <c r="H252" s="414"/>
      <c r="I252" s="414"/>
      <c r="J252" s="445"/>
    </row>
    <row r="253" spans="2:10" s="108" customFormat="1" ht="13">
      <c r="B253" s="416" t="s">
        <v>253</v>
      </c>
      <c r="G253" s="464"/>
      <c r="H253" s="464"/>
      <c r="I253" s="464"/>
      <c r="J253" s="636"/>
    </row>
    <row r="254" spans="2:10" s="108" customFormat="1" ht="12.75" customHeight="1">
      <c r="B254" s="1680" t="s">
        <v>1235</v>
      </c>
      <c r="C254" s="1680"/>
      <c r="D254" s="1680"/>
      <c r="E254" s="1680"/>
      <c r="F254" s="1680"/>
      <c r="G254" s="1680"/>
      <c r="H254" s="1680"/>
      <c r="I254" s="1680"/>
      <c r="J254" s="636"/>
    </row>
    <row r="255" spans="2:10" s="108" customFormat="1" ht="13">
      <c r="B255" s="471" t="s">
        <v>248</v>
      </c>
      <c r="G255" s="464"/>
      <c r="H255" s="464"/>
      <c r="I255" s="464"/>
      <c r="J255" s="636"/>
    </row>
    <row r="256" spans="2:10" s="108" customFormat="1" ht="13">
      <c r="B256" s="471" t="s">
        <v>249</v>
      </c>
      <c r="G256" s="464"/>
      <c r="H256" s="464"/>
      <c r="I256" s="464"/>
      <c r="J256" s="636"/>
    </row>
    <row r="257" spans="2:11" s="108" customFormat="1" ht="13">
      <c r="B257" s="471" t="s">
        <v>250</v>
      </c>
      <c r="G257" s="464"/>
      <c r="H257" s="464"/>
      <c r="I257" s="464"/>
      <c r="J257" s="636"/>
    </row>
    <row r="258" spans="2:11" s="108" customFormat="1" ht="15.75" customHeight="1">
      <c r="B258" s="1675" t="s">
        <v>251</v>
      </c>
      <c r="C258" s="1675"/>
      <c r="D258" s="1675"/>
      <c r="E258" s="1675"/>
      <c r="F258" s="1675"/>
      <c r="G258" s="1675"/>
      <c r="H258" s="1675"/>
      <c r="I258" s="1675"/>
      <c r="J258" s="632"/>
      <c r="K258" s="466"/>
    </row>
    <row r="259" spans="2:11" s="108" customFormat="1" ht="15.75" customHeight="1">
      <c r="B259" s="1675"/>
      <c r="C259" s="1675"/>
      <c r="D259" s="1675"/>
      <c r="E259" s="1675"/>
      <c r="F259" s="1675"/>
      <c r="G259" s="1675"/>
      <c r="H259" s="1675"/>
      <c r="I259" s="1675"/>
      <c r="J259" s="632"/>
      <c r="K259" s="466"/>
    </row>
    <row r="260" spans="2:11" s="108" customFormat="1" ht="13">
      <c r="B260" s="465" t="s">
        <v>907</v>
      </c>
      <c r="G260" s="464"/>
      <c r="H260" s="464"/>
      <c r="I260" s="464"/>
      <c r="J260" s="636"/>
    </row>
    <row r="261" spans="2:11" ht="13">
      <c r="B261" s="471" t="s">
        <v>901</v>
      </c>
    </row>
    <row r="262" spans="2:11" ht="12" customHeight="1">
      <c r="B262" s="472"/>
      <c r="C262" s="473"/>
      <c r="D262" s="474"/>
      <c r="E262" s="474"/>
      <c r="F262" s="474"/>
      <c r="G262" s="474"/>
      <c r="H262" s="474"/>
      <c r="I262" s="474"/>
      <c r="J262" s="474"/>
    </row>
    <row r="263" spans="2:11" ht="12.75" customHeight="1">
      <c r="B263" s="472"/>
      <c r="C263" s="474"/>
      <c r="D263" s="474"/>
      <c r="E263" s="474"/>
      <c r="F263" s="474"/>
      <c r="G263" s="474"/>
      <c r="H263" s="474"/>
      <c r="I263" s="474"/>
      <c r="J263" s="474"/>
    </row>
    <row r="264" spans="2:11" ht="13">
      <c r="B264" s="407" t="s">
        <v>165</v>
      </c>
      <c r="C264" s="108"/>
      <c r="D264" s="108"/>
      <c r="E264" s="407" t="s">
        <v>166</v>
      </c>
      <c r="F264" s="407" t="s">
        <v>1056</v>
      </c>
      <c r="G264" s="407" t="s">
        <v>1194</v>
      </c>
      <c r="H264" s="407" t="s">
        <v>1195</v>
      </c>
      <c r="I264" s="407" t="s">
        <v>1196</v>
      </c>
      <c r="J264" s="407" t="s">
        <v>1197</v>
      </c>
    </row>
    <row r="265" spans="2:11" ht="13">
      <c r="B265" s="416"/>
      <c r="C265" s="108" t="s">
        <v>86</v>
      </c>
      <c r="D265" s="108"/>
      <c r="E265" s="407"/>
      <c r="F265" s="407" t="s">
        <v>1228</v>
      </c>
      <c r="G265" s="407" t="s">
        <v>239</v>
      </c>
      <c r="H265" s="407"/>
      <c r="I265" s="407"/>
      <c r="J265" s="632"/>
    </row>
    <row r="266" spans="2:11" ht="13">
      <c r="B266" s="459"/>
      <c r="C266" s="108"/>
      <c r="D266" s="108"/>
      <c r="E266" s="407"/>
      <c r="F266" s="407" t="s">
        <v>1229</v>
      </c>
      <c r="G266" s="407" t="s">
        <v>209</v>
      </c>
      <c r="H266" s="407" t="s">
        <v>240</v>
      </c>
      <c r="I266" s="407" t="s">
        <v>241</v>
      </c>
      <c r="J266" s="632"/>
    </row>
    <row r="267" spans="2:11" ht="13">
      <c r="B267" s="416" t="s">
        <v>1237</v>
      </c>
      <c r="E267" s="407" t="s">
        <v>44</v>
      </c>
      <c r="F267" s="410" t="s">
        <v>1230</v>
      </c>
      <c r="G267" s="407" t="s">
        <v>242</v>
      </c>
      <c r="H267" s="407" t="s">
        <v>242</v>
      </c>
      <c r="I267" s="407" t="s">
        <v>242</v>
      </c>
      <c r="J267" s="407" t="s">
        <v>246</v>
      </c>
    </row>
    <row r="268" spans="2:11">
      <c r="B268" s="425" t="s">
        <v>1752</v>
      </c>
      <c r="C268" s="446"/>
      <c r="D268" s="448"/>
      <c r="E268" s="435">
        <f>SUM(F268:I268)</f>
        <v>-2108797</v>
      </c>
      <c r="F268" s="589">
        <v>0</v>
      </c>
      <c r="G268" s="589">
        <v>0</v>
      </c>
      <c r="H268" s="589">
        <v>-2108797</v>
      </c>
      <c r="I268" s="589">
        <v>0</v>
      </c>
      <c r="J268" s="475"/>
    </row>
    <row r="269" spans="2:11">
      <c r="B269" s="549"/>
      <c r="C269" s="551"/>
      <c r="D269" s="552"/>
      <c r="E269" s="550"/>
      <c r="F269" s="550"/>
      <c r="G269" s="550"/>
      <c r="H269" s="550"/>
      <c r="I269" s="426"/>
      <c r="J269" s="475"/>
    </row>
    <row r="270" spans="2:11">
      <c r="B270" s="425"/>
      <c r="C270" s="446"/>
      <c r="D270" s="448"/>
      <c r="E270" s="426"/>
      <c r="F270" s="426"/>
      <c r="G270" s="426"/>
      <c r="H270" s="426"/>
      <c r="I270" s="426"/>
      <c r="J270" s="475"/>
    </row>
    <row r="271" spans="2:11">
      <c r="B271" s="425"/>
      <c r="C271" s="446"/>
      <c r="D271" s="448"/>
      <c r="E271" s="426"/>
      <c r="F271" s="426"/>
      <c r="G271" s="426"/>
      <c r="H271" s="426"/>
      <c r="I271" s="426"/>
      <c r="J271" s="475"/>
    </row>
    <row r="272" spans="2:11">
      <c r="B272" s="425"/>
      <c r="C272" s="446"/>
      <c r="D272" s="448"/>
      <c r="E272" s="426"/>
      <c r="F272" s="426"/>
      <c r="G272" s="426"/>
      <c r="H272" s="426"/>
      <c r="I272" s="426"/>
      <c r="J272" s="475"/>
    </row>
    <row r="273" spans="2:10">
      <c r="B273" s="425"/>
      <c r="C273" s="446"/>
      <c r="D273" s="448"/>
      <c r="E273" s="426"/>
      <c r="F273" s="426"/>
      <c r="G273" s="426"/>
      <c r="H273" s="426"/>
      <c r="I273" s="426"/>
      <c r="J273" s="475"/>
    </row>
    <row r="274" spans="2:10">
      <c r="B274" s="425"/>
      <c r="C274" s="446"/>
      <c r="D274" s="448"/>
      <c r="E274" s="426"/>
      <c r="F274" s="426"/>
      <c r="G274" s="426"/>
      <c r="H274" s="426"/>
      <c r="I274" s="426"/>
      <c r="J274" s="475"/>
    </row>
    <row r="275" spans="2:10" ht="13">
      <c r="B275" s="432" t="s">
        <v>1238</v>
      </c>
      <c r="C275" s="454"/>
      <c r="D275" s="430"/>
      <c r="E275" s="431">
        <f>SUM(E268:E274)</f>
        <v>-2108797</v>
      </c>
      <c r="F275" s="431">
        <f>SUM(F268:F274)</f>
        <v>0</v>
      </c>
      <c r="G275" s="431">
        <f>SUM(G268:G274)</f>
        <v>0</v>
      </c>
      <c r="H275" s="431">
        <f>SUM(H268:H274)</f>
        <v>-2108797</v>
      </c>
      <c r="I275" s="431">
        <f>SUM(I268:I274)</f>
        <v>0</v>
      </c>
      <c r="J275" s="634"/>
    </row>
    <row r="276" spans="2:10" ht="13">
      <c r="B276" s="432"/>
      <c r="C276" s="430"/>
      <c r="D276" s="430"/>
      <c r="E276" s="431"/>
      <c r="F276" s="431"/>
      <c r="G276" s="431"/>
      <c r="H276" s="431"/>
      <c r="I276" s="431"/>
      <c r="J276" s="634"/>
    </row>
    <row r="277" spans="2:10">
      <c r="B277" s="433" t="s">
        <v>1753</v>
      </c>
      <c r="C277" s="434"/>
      <c r="D277" s="452"/>
      <c r="E277" s="435">
        <f>SUM(F277:I277)</f>
        <v>2108797</v>
      </c>
      <c r="F277" s="426">
        <f>-F268</f>
        <v>0</v>
      </c>
      <c r="G277" s="426">
        <f t="shared" ref="G277:H277" si="16">-G268</f>
        <v>0</v>
      </c>
      <c r="H277" s="426">
        <f t="shared" si="16"/>
        <v>2108797</v>
      </c>
      <c r="I277" s="426"/>
      <c r="J277" s="436"/>
    </row>
    <row r="278" spans="2:10">
      <c r="B278" s="433"/>
      <c r="C278" s="434"/>
      <c r="D278" s="452"/>
      <c r="E278" s="435"/>
      <c r="F278" s="426"/>
      <c r="G278" s="426"/>
      <c r="H278" s="426"/>
      <c r="I278" s="426"/>
      <c r="J278" s="436"/>
    </row>
    <row r="279" spans="2:10">
      <c r="B279" s="433"/>
      <c r="C279" s="434"/>
      <c r="D279" s="452"/>
      <c r="E279" s="435"/>
      <c r="F279" s="426"/>
      <c r="G279" s="426"/>
      <c r="H279" s="426"/>
      <c r="I279" s="426"/>
      <c r="J279" s="436"/>
    </row>
    <row r="280" spans="2:10">
      <c r="B280" s="433"/>
      <c r="C280" s="434"/>
      <c r="D280" s="452"/>
      <c r="E280" s="435"/>
      <c r="F280" s="426"/>
      <c r="G280" s="426"/>
      <c r="H280" s="426"/>
      <c r="I280" s="426"/>
      <c r="J280" s="436"/>
    </row>
    <row r="281" spans="2:10" ht="5.15" customHeight="1">
      <c r="B281" s="428"/>
      <c r="C281" s="429"/>
      <c r="D281" s="430"/>
      <c r="E281" s="431"/>
      <c r="F281" s="431"/>
      <c r="G281" s="431"/>
      <c r="H281" s="431"/>
      <c r="I281" s="431"/>
      <c r="J281" s="634"/>
    </row>
    <row r="282" spans="2:10" ht="13">
      <c r="B282" s="432" t="s">
        <v>1239</v>
      </c>
      <c r="C282" s="430"/>
      <c r="D282" s="430"/>
      <c r="E282" s="431">
        <f>SUM(E277:E281)+E275</f>
        <v>0</v>
      </c>
      <c r="F282" s="431">
        <f t="shared" ref="F282:I282" si="17">SUM(F277:F281)+F275</f>
        <v>0</v>
      </c>
      <c r="G282" s="431">
        <f t="shared" si="17"/>
        <v>0</v>
      </c>
      <c r="H282" s="431">
        <f t="shared" si="17"/>
        <v>0</v>
      </c>
      <c r="I282" s="431">
        <f t="shared" si="17"/>
        <v>0</v>
      </c>
      <c r="J282" s="634"/>
    </row>
    <row r="283" spans="2:10" ht="13">
      <c r="B283" s="476"/>
      <c r="C283" s="439"/>
      <c r="D283" s="439"/>
      <c r="E283" s="440"/>
      <c r="F283" s="431"/>
      <c r="G283" s="431"/>
      <c r="H283" s="431"/>
      <c r="I283" s="431"/>
      <c r="J283" s="442"/>
    </row>
    <row r="284" spans="2:10" ht="13">
      <c r="B284" s="437" t="s">
        <v>245</v>
      </c>
      <c r="C284" s="438"/>
      <c r="D284" s="439"/>
      <c r="E284" s="440"/>
      <c r="F284" s="440"/>
      <c r="G284" s="440"/>
      <c r="H284" s="440"/>
      <c r="I284" s="441">
        <f>I237</f>
        <v>0.13446617068235894</v>
      </c>
      <c r="J284" s="442"/>
    </row>
    <row r="285" spans="2:10" ht="13">
      <c r="B285" s="645" t="s">
        <v>218</v>
      </c>
      <c r="C285" s="644"/>
      <c r="D285" s="439"/>
      <c r="E285" s="440"/>
      <c r="F285" s="440"/>
      <c r="G285" s="440"/>
      <c r="H285" s="646">
        <f>H238</f>
        <v>0.37831299502385302</v>
      </c>
      <c r="I285" s="440"/>
      <c r="J285" s="442"/>
    </row>
    <row r="286" spans="2:10" ht="13">
      <c r="B286" s="437" t="s">
        <v>883</v>
      </c>
      <c r="C286" s="438"/>
      <c r="D286" s="439"/>
      <c r="E286" s="440"/>
      <c r="F286" s="440"/>
      <c r="G286" s="441">
        <f>G239</f>
        <v>1</v>
      </c>
      <c r="H286" s="440"/>
      <c r="I286" s="440"/>
      <c r="J286" s="442"/>
    </row>
    <row r="287" spans="2:10" ht="13">
      <c r="B287" s="437" t="s">
        <v>884</v>
      </c>
      <c r="C287" s="438"/>
      <c r="D287" s="439"/>
      <c r="E287" s="440"/>
      <c r="F287" s="441">
        <f>F240</f>
        <v>0</v>
      </c>
      <c r="G287" s="440"/>
      <c r="H287" s="440"/>
      <c r="I287" s="440"/>
      <c r="J287" s="442"/>
    </row>
    <row r="288" spans="2:10" ht="13">
      <c r="B288" s="443" t="s">
        <v>1623</v>
      </c>
      <c r="C288" s="438"/>
      <c r="D288" s="439"/>
      <c r="E288" s="440">
        <f>F288+G288+H288+I288</f>
        <v>0</v>
      </c>
      <c r="F288" s="440">
        <f>F287*F282</f>
        <v>0</v>
      </c>
      <c r="G288" s="440">
        <f>G282*G286</f>
        <v>0</v>
      </c>
      <c r="H288" s="440">
        <f>H282*H285</f>
        <v>0</v>
      </c>
      <c r="I288" s="440">
        <f>I284*I282</f>
        <v>0</v>
      </c>
      <c r="J288" s="442"/>
    </row>
    <row r="289" spans="2:10" ht="12.75" customHeight="1">
      <c r="B289" s="472"/>
      <c r="C289" s="474"/>
      <c r="D289" s="474"/>
      <c r="E289" s="474"/>
      <c r="F289" s="474"/>
      <c r="G289" s="474"/>
      <c r="H289" s="474"/>
      <c r="I289" s="474"/>
      <c r="J289" s="474"/>
    </row>
    <row r="290" spans="2:10" ht="12.75" customHeight="1">
      <c r="B290" s="472"/>
      <c r="C290" s="474"/>
      <c r="D290" s="474"/>
      <c r="E290" s="474"/>
      <c r="F290" s="474"/>
      <c r="G290" s="474"/>
      <c r="H290" s="474"/>
      <c r="I290" s="474"/>
      <c r="J290" s="474"/>
    </row>
    <row r="291" spans="2:10" ht="13">
      <c r="B291" s="407" t="s">
        <v>165</v>
      </c>
      <c r="C291" s="108"/>
      <c r="D291" s="108"/>
      <c r="E291" s="407" t="s">
        <v>166</v>
      </c>
      <c r="F291" s="407" t="s">
        <v>1056</v>
      </c>
      <c r="G291" s="407" t="s">
        <v>1194</v>
      </c>
      <c r="H291" s="407" t="s">
        <v>1195</v>
      </c>
      <c r="I291" s="407" t="s">
        <v>1196</v>
      </c>
      <c r="J291" s="407" t="s">
        <v>1197</v>
      </c>
    </row>
    <row r="292" spans="2:10" ht="13">
      <c r="B292" s="416"/>
      <c r="C292" s="108"/>
      <c r="D292" s="108"/>
      <c r="E292" s="407"/>
      <c r="F292" s="407" t="s">
        <v>1228</v>
      </c>
      <c r="G292" s="407" t="s">
        <v>239</v>
      </c>
      <c r="H292" s="407"/>
      <c r="I292" s="407"/>
      <c r="J292" s="632"/>
    </row>
    <row r="293" spans="2:10" ht="13">
      <c r="B293" s="459"/>
      <c r="C293" s="108"/>
      <c r="D293" s="108"/>
      <c r="E293" s="407"/>
      <c r="F293" s="407" t="s">
        <v>1229</v>
      </c>
      <c r="G293" s="407" t="s">
        <v>209</v>
      </c>
      <c r="H293" s="407" t="s">
        <v>240</v>
      </c>
      <c r="I293" s="407" t="s">
        <v>241</v>
      </c>
      <c r="J293" s="632"/>
    </row>
    <row r="294" spans="2:10" ht="13">
      <c r="B294" s="416" t="s">
        <v>1127</v>
      </c>
      <c r="E294" s="407" t="s">
        <v>44</v>
      </c>
      <c r="F294" s="410" t="s">
        <v>1230</v>
      </c>
      <c r="G294" s="407" t="s">
        <v>242</v>
      </c>
      <c r="H294" s="407" t="s">
        <v>242</v>
      </c>
      <c r="I294" s="407" t="s">
        <v>242</v>
      </c>
      <c r="J294" s="407" t="s">
        <v>246</v>
      </c>
    </row>
    <row r="295" spans="2:10">
      <c r="B295" s="425" t="s">
        <v>1127</v>
      </c>
      <c r="C295" s="446"/>
      <c r="D295" s="448"/>
      <c r="E295" s="435">
        <f>SUM(F295:I295)</f>
        <v>283182.82972134539</v>
      </c>
      <c r="F295" s="589">
        <v>0</v>
      </c>
      <c r="G295" s="589">
        <v>0</v>
      </c>
      <c r="H295" s="589">
        <v>283182.82972134539</v>
      </c>
      <c r="I295" s="589">
        <v>0</v>
      </c>
      <c r="J295" s="475"/>
    </row>
    <row r="296" spans="2:10">
      <c r="B296" s="549"/>
      <c r="C296" s="551"/>
      <c r="D296" s="552"/>
      <c r="E296" s="550"/>
      <c r="F296" s="550"/>
      <c r="G296" s="550"/>
      <c r="H296" s="550"/>
      <c r="I296" s="550"/>
      <c r="J296" s="475"/>
    </row>
    <row r="297" spans="2:10">
      <c r="B297" s="425"/>
      <c r="C297" s="446"/>
      <c r="D297" s="448"/>
      <c r="E297" s="426"/>
      <c r="F297" s="426"/>
      <c r="G297" s="426"/>
      <c r="H297" s="426"/>
      <c r="I297" s="426"/>
      <c r="J297" s="475"/>
    </row>
    <row r="298" spans="2:10">
      <c r="B298" s="425"/>
      <c r="C298" s="446"/>
      <c r="D298" s="448"/>
      <c r="E298" s="426"/>
      <c r="F298" s="426"/>
      <c r="G298" s="426"/>
      <c r="H298" s="426"/>
      <c r="I298" s="426"/>
      <c r="J298" s="475"/>
    </row>
    <row r="299" spans="2:10">
      <c r="B299" s="425"/>
      <c r="C299" s="446"/>
      <c r="D299" s="448"/>
      <c r="E299" s="426"/>
      <c r="F299" s="426"/>
      <c r="G299" s="426"/>
      <c r="H299" s="426"/>
      <c r="I299" s="426"/>
      <c r="J299" s="475"/>
    </row>
    <row r="300" spans="2:10">
      <c r="B300" s="425"/>
      <c r="C300" s="446"/>
      <c r="D300" s="448"/>
      <c r="E300" s="426"/>
      <c r="F300" s="426"/>
      <c r="G300" s="426"/>
      <c r="H300" s="426"/>
      <c r="I300" s="426"/>
      <c r="J300" s="475"/>
    </row>
    <row r="301" spans="2:10">
      <c r="B301" s="425"/>
      <c r="C301" s="446"/>
      <c r="D301" s="448"/>
      <c r="E301" s="426"/>
      <c r="F301" s="426"/>
      <c r="G301" s="426"/>
      <c r="H301" s="426"/>
      <c r="I301" s="426"/>
      <c r="J301" s="475"/>
    </row>
    <row r="302" spans="2:10" ht="13">
      <c r="B302" s="432" t="s">
        <v>1240</v>
      </c>
      <c r="C302" s="477"/>
      <c r="D302" s="430"/>
      <c r="E302" s="431">
        <f>SUM(E295:E301)</f>
        <v>283182.82972134539</v>
      </c>
      <c r="F302" s="431">
        <f>SUM(F295:F301)</f>
        <v>0</v>
      </c>
      <c r="G302" s="431">
        <f>SUM(G295:G301)</f>
        <v>0</v>
      </c>
      <c r="H302" s="431">
        <f>SUM(H295:H301)</f>
        <v>283182.82972134539</v>
      </c>
      <c r="I302" s="431">
        <f>SUM(I295:I301)</f>
        <v>0</v>
      </c>
      <c r="J302" s="634"/>
    </row>
    <row r="303" spans="2:10" ht="13">
      <c r="B303" s="432"/>
      <c r="C303" s="430"/>
      <c r="D303" s="430"/>
      <c r="E303" s="431"/>
      <c r="F303" s="431"/>
      <c r="G303" s="431"/>
      <c r="H303" s="431"/>
      <c r="I303" s="431"/>
      <c r="J303" s="787"/>
    </row>
    <row r="304" spans="2:10">
      <c r="B304" s="433"/>
      <c r="C304" s="434"/>
      <c r="D304" s="452"/>
      <c r="E304" s="435"/>
      <c r="F304" s="426"/>
      <c r="G304" s="426"/>
      <c r="H304" s="426"/>
      <c r="I304" s="426"/>
      <c r="J304" s="436"/>
    </row>
    <row r="305" spans="1:10">
      <c r="B305" s="433"/>
      <c r="C305" s="434"/>
      <c r="D305" s="452"/>
      <c r="E305" s="435"/>
      <c r="F305" s="426"/>
      <c r="G305" s="426"/>
      <c r="H305" s="426"/>
      <c r="I305" s="426"/>
      <c r="J305" s="436"/>
    </row>
    <row r="306" spans="1:10">
      <c r="B306" s="433"/>
      <c r="C306" s="434"/>
      <c r="D306" s="452"/>
      <c r="E306" s="435"/>
      <c r="F306" s="426"/>
      <c r="G306" s="426"/>
      <c r="H306" s="426"/>
      <c r="I306" s="426"/>
      <c r="J306" s="436"/>
    </row>
    <row r="307" spans="1:10">
      <c r="B307" s="433"/>
      <c r="C307" s="434"/>
      <c r="D307" s="452"/>
      <c r="E307" s="435"/>
      <c r="F307" s="426"/>
      <c r="G307" s="426"/>
      <c r="H307" s="426"/>
      <c r="I307" s="426"/>
      <c r="J307" s="436"/>
    </row>
    <row r="308" spans="1:10" s="788" customFormat="1" ht="5.15" customHeight="1">
      <c r="B308" s="789"/>
      <c r="C308" s="790"/>
      <c r="D308" s="791"/>
      <c r="E308" s="792"/>
      <c r="F308" s="792"/>
      <c r="G308" s="792"/>
      <c r="H308" s="792"/>
      <c r="I308" s="792"/>
      <c r="J308" s="793"/>
    </row>
    <row r="309" spans="1:10" s="788" customFormat="1" ht="13">
      <c r="B309" s="794" t="s">
        <v>1624</v>
      </c>
      <c r="C309" s="791"/>
      <c r="D309" s="791"/>
      <c r="E309" s="792">
        <f>SUM(E304:E308)+E302</f>
        <v>283182.82972134539</v>
      </c>
      <c r="F309" s="792">
        <f t="shared" ref="F309:I309" si="18">SUM(F304:F308)+F302</f>
        <v>0</v>
      </c>
      <c r="G309" s="792">
        <f t="shared" si="18"/>
        <v>0</v>
      </c>
      <c r="H309" s="792">
        <f t="shared" si="18"/>
        <v>283182.82972134539</v>
      </c>
      <c r="I309" s="792">
        <f t="shared" si="18"/>
        <v>0</v>
      </c>
      <c r="J309" s="793"/>
    </row>
    <row r="310" spans="1:10" ht="13">
      <c r="B310" s="455"/>
      <c r="C310" s="456"/>
      <c r="D310" s="456"/>
      <c r="E310" s="440"/>
      <c r="F310" s="431"/>
      <c r="G310" s="431"/>
      <c r="H310" s="431"/>
      <c r="I310" s="431"/>
      <c r="J310" s="442"/>
    </row>
    <row r="311" spans="1:10" ht="13">
      <c r="B311" s="457" t="s">
        <v>245</v>
      </c>
      <c r="C311" s="458"/>
      <c r="D311" s="439"/>
      <c r="E311" s="440"/>
      <c r="F311" s="440"/>
      <c r="G311" s="440"/>
      <c r="H311" s="440"/>
      <c r="I311" s="441">
        <f>I284</f>
        <v>0.13446617068235894</v>
      </c>
      <c r="J311" s="442"/>
    </row>
    <row r="312" spans="1:10" ht="13">
      <c r="B312" s="645" t="s">
        <v>218</v>
      </c>
      <c r="C312" s="644"/>
      <c r="D312" s="439"/>
      <c r="E312" s="440"/>
      <c r="F312" s="440"/>
      <c r="G312" s="440"/>
      <c r="H312" s="646">
        <f>H285</f>
        <v>0.37831299502385302</v>
      </c>
      <c r="I312" s="440"/>
      <c r="J312" s="442"/>
    </row>
    <row r="313" spans="1:10" ht="13">
      <c r="B313" s="437" t="s">
        <v>883</v>
      </c>
      <c r="C313" s="438"/>
      <c r="D313" s="439"/>
      <c r="E313" s="440"/>
      <c r="F313" s="440"/>
      <c r="G313" s="441">
        <f>G286</f>
        <v>1</v>
      </c>
      <c r="H313" s="440"/>
      <c r="I313" s="440"/>
      <c r="J313" s="442"/>
    </row>
    <row r="314" spans="1:10" ht="13">
      <c r="B314" s="437" t="s">
        <v>884</v>
      </c>
      <c r="C314" s="438"/>
      <c r="D314" s="439"/>
      <c r="E314" s="440"/>
      <c r="F314" s="441">
        <f>F287</f>
        <v>0</v>
      </c>
      <c r="G314" s="440"/>
      <c r="H314" s="440"/>
      <c r="I314" s="440"/>
      <c r="J314" s="442"/>
    </row>
    <row r="315" spans="1:10" ht="13">
      <c r="B315" s="443" t="s">
        <v>1241</v>
      </c>
      <c r="C315" s="438"/>
      <c r="D315" s="439"/>
      <c r="E315" s="440">
        <f>F315+G315+H315+I315</f>
        <v>107131.74445121195</v>
      </c>
      <c r="F315" s="440">
        <f>F314*F309</f>
        <v>0</v>
      </c>
      <c r="G315" s="440">
        <f>G309*G313</f>
        <v>0</v>
      </c>
      <c r="H315" s="440">
        <f>H309*H312</f>
        <v>107131.74445121195</v>
      </c>
      <c r="I315" s="440">
        <f>I309*I311</f>
        <v>0</v>
      </c>
      <c r="J315" s="442"/>
    </row>
    <row r="316" spans="1:10">
      <c r="G316" s="418"/>
    </row>
    <row r="318" spans="1:10" s="358" customFormat="1" ht="15.5">
      <c r="A318" s="478" t="s">
        <v>465</v>
      </c>
      <c r="B318" s="479"/>
      <c r="C318" s="479"/>
      <c r="D318" s="22"/>
      <c r="E318" s="22"/>
      <c r="F318" s="222"/>
      <c r="G318" s="22"/>
      <c r="H318" s="22"/>
      <c r="I318" s="22"/>
      <c r="J318" s="22"/>
    </row>
  </sheetData>
  <mergeCells count="12">
    <mergeCell ref="B258:I259"/>
    <mergeCell ref="A1:K1"/>
    <mergeCell ref="A2:K2"/>
    <mergeCell ref="A3:K3"/>
    <mergeCell ref="B6:J6"/>
    <mergeCell ref="B24:I26"/>
    <mergeCell ref="B29:I30"/>
    <mergeCell ref="B114:I114"/>
    <mergeCell ref="B118:I119"/>
    <mergeCell ref="B180:I180"/>
    <mergeCell ref="B184:I185"/>
    <mergeCell ref="B254:I254"/>
  </mergeCells>
  <pageMargins left="0.25" right="0.25" top="0.75" bottom="0.75" header="0.3" footer="0.3"/>
  <pageSetup scale="41" fitToHeight="0" orientation="landscape" r:id="rId1"/>
  <rowBreaks count="5" manualBreakCount="5">
    <brk id="31" max="16383" man="1"/>
    <brk id="76" max="16383" man="1"/>
    <brk id="122" max="16383" man="1"/>
    <brk id="189" max="16383" man="1"/>
    <brk id="263"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0332A-7222-46D9-A6C2-0BBC8F58C4A0}">
  <dimension ref="A1:R318"/>
  <sheetViews>
    <sheetView view="pageBreakPreview" topLeftCell="A250" zoomScale="60" zoomScaleNormal="80" workbookViewId="0">
      <selection sqref="A1:XFD1048576"/>
    </sheetView>
  </sheetViews>
  <sheetFormatPr defaultColWidth="9.1796875" defaultRowHeight="12.5"/>
  <cols>
    <col min="1" max="1" width="5.7265625" style="403" customWidth="1"/>
    <col min="2" max="2" width="11.453125" style="405" customWidth="1"/>
    <col min="3" max="3" width="75.1796875" style="403" customWidth="1"/>
    <col min="4" max="4" width="0.54296875" style="403" customWidth="1"/>
    <col min="5" max="5" width="29.1796875" style="403" customWidth="1"/>
    <col min="6" max="6" width="26.453125" style="403" customWidth="1"/>
    <col min="7" max="7" width="18.81640625" style="403" customWidth="1"/>
    <col min="8" max="8" width="27.81640625" style="403" customWidth="1"/>
    <col min="9" max="9" width="28.81640625" style="403" customWidth="1"/>
    <col min="10" max="10" width="85.7265625" style="403" customWidth="1"/>
    <col min="11" max="11" width="5.7265625" style="403" customWidth="1"/>
    <col min="12" max="16384" width="9.1796875" style="403"/>
  </cols>
  <sheetData>
    <row r="1" spans="1:18" ht="15.5">
      <c r="A1" s="1676" t="s">
        <v>1400</v>
      </c>
      <c r="B1" s="1676"/>
      <c r="C1" s="1676"/>
      <c r="D1" s="1676"/>
      <c r="E1" s="1676"/>
      <c r="F1" s="1676"/>
      <c r="G1" s="1676"/>
      <c r="H1" s="1676"/>
      <c r="I1" s="1676"/>
      <c r="J1" s="1676"/>
      <c r="K1" s="1676"/>
    </row>
    <row r="2" spans="1:18" ht="15.5">
      <c r="A2" s="1677" t="s">
        <v>846</v>
      </c>
      <c r="B2" s="1677"/>
      <c r="C2" s="1677"/>
      <c r="D2" s="1677"/>
      <c r="E2" s="1677"/>
      <c r="F2" s="1677"/>
      <c r="G2" s="1677"/>
      <c r="H2" s="1677"/>
      <c r="I2" s="1677"/>
      <c r="J2" s="1677"/>
      <c r="K2" s="1677"/>
    </row>
    <row r="3" spans="1:18" ht="15.5">
      <c r="A3" s="1676" t="s">
        <v>1242</v>
      </c>
      <c r="B3" s="1676"/>
      <c r="C3" s="1676"/>
      <c r="D3" s="1676"/>
      <c r="E3" s="1676"/>
      <c r="F3" s="1676"/>
      <c r="G3" s="1676"/>
      <c r="H3" s="1676"/>
      <c r="I3" s="1676"/>
      <c r="J3" s="1676"/>
      <c r="K3" s="1676"/>
    </row>
    <row r="4" spans="1:18" ht="13">
      <c r="B4" s="404"/>
    </row>
    <row r="5" spans="1:18" ht="13">
      <c r="I5" s="406"/>
    </row>
    <row r="6" spans="1:18" ht="13">
      <c r="B6" s="1678" t="s">
        <v>1754</v>
      </c>
      <c r="C6" s="1678"/>
      <c r="D6" s="1678"/>
      <c r="E6" s="1678"/>
      <c r="F6" s="1678"/>
      <c r="G6" s="1678"/>
      <c r="H6" s="1678"/>
      <c r="I6" s="1678"/>
      <c r="J6" s="1678"/>
    </row>
    <row r="7" spans="1:18" ht="13">
      <c r="F7" s="407" t="s">
        <v>1228</v>
      </c>
      <c r="G7" s="408" t="s">
        <v>239</v>
      </c>
      <c r="H7" s="408"/>
    </row>
    <row r="8" spans="1:18" ht="13">
      <c r="F8" s="407" t="s">
        <v>1229</v>
      </c>
      <c r="G8" s="408" t="s">
        <v>209</v>
      </c>
      <c r="H8" s="408" t="s">
        <v>240</v>
      </c>
      <c r="I8" s="408" t="s">
        <v>241</v>
      </c>
    </row>
    <row r="9" spans="1:18" ht="13">
      <c r="B9" s="409" t="s">
        <v>540</v>
      </c>
      <c r="C9" s="409" t="s">
        <v>876</v>
      </c>
      <c r="E9" s="410" t="s">
        <v>44</v>
      </c>
      <c r="F9" s="410" t="s">
        <v>1230</v>
      </c>
      <c r="G9" s="411" t="s">
        <v>242</v>
      </c>
      <c r="H9" s="411" t="s">
        <v>242</v>
      </c>
      <c r="I9" s="411" t="s">
        <v>242</v>
      </c>
    </row>
    <row r="10" spans="1:18" ht="5.15" customHeight="1"/>
    <row r="11" spans="1:18">
      <c r="B11" s="405">
        <v>1</v>
      </c>
      <c r="C11" s="412" t="s">
        <v>244</v>
      </c>
      <c r="E11" s="413">
        <f>F11+G11+H11+I11</f>
        <v>14636713.98957618</v>
      </c>
      <c r="F11" s="413">
        <f>F74</f>
        <v>0</v>
      </c>
      <c r="G11" s="413">
        <f>G74</f>
        <v>0</v>
      </c>
      <c r="H11" s="413">
        <f>H74</f>
        <v>13901600.922353465</v>
      </c>
      <c r="I11" s="413">
        <f>I74</f>
        <v>735113.06722271419</v>
      </c>
    </row>
    <row r="12" spans="1:18">
      <c r="B12" s="405">
        <f>B11+1</f>
        <v>2</v>
      </c>
      <c r="C12" s="412" t="s">
        <v>877</v>
      </c>
      <c r="E12" s="413">
        <f>F12+G12+H12+I12</f>
        <v>0</v>
      </c>
      <c r="F12" s="413">
        <v>0</v>
      </c>
      <c r="G12" s="413">
        <v>0</v>
      </c>
      <c r="H12" s="413">
        <v>0</v>
      </c>
      <c r="I12" s="413">
        <v>0</v>
      </c>
      <c r="O12" s="414"/>
      <c r="P12" s="414"/>
      <c r="Q12" s="414"/>
      <c r="R12" s="414"/>
    </row>
    <row r="13" spans="1:18">
      <c r="B13" s="405">
        <f>B12+1</f>
        <v>3</v>
      </c>
      <c r="C13" s="412" t="s">
        <v>878</v>
      </c>
      <c r="E13" s="413">
        <f>F13+G13+H13+I13</f>
        <v>-199881683.22338182</v>
      </c>
      <c r="F13" s="413">
        <f>F144</f>
        <v>0</v>
      </c>
      <c r="G13" s="413">
        <f>G144</f>
        <v>0</v>
      </c>
      <c r="H13" s="413">
        <f>H144</f>
        <v>-199881683.22338182</v>
      </c>
      <c r="I13" s="413">
        <f>I144</f>
        <v>0</v>
      </c>
      <c r="O13" s="414"/>
      <c r="P13" s="414"/>
      <c r="Q13" s="414"/>
      <c r="R13" s="414"/>
    </row>
    <row r="14" spans="1:18">
      <c r="B14" s="405">
        <f>B13+1</f>
        <v>4</v>
      </c>
      <c r="C14" s="412" t="s">
        <v>243</v>
      </c>
      <c r="E14" s="413">
        <f>F14+G14+H14+I14</f>
        <v>-1717051.0089914787</v>
      </c>
      <c r="F14" s="413">
        <f>F215</f>
        <v>0</v>
      </c>
      <c r="G14" s="413">
        <f>G215</f>
        <v>0</v>
      </c>
      <c r="H14" s="413">
        <f>H215</f>
        <v>-186819.8036858374</v>
      </c>
      <c r="I14" s="413">
        <f>I215</f>
        <v>-1530231.2053056413</v>
      </c>
      <c r="O14" s="414"/>
      <c r="P14" s="414"/>
      <c r="Q14" s="414"/>
      <c r="R14" s="414"/>
    </row>
    <row r="15" spans="1:18">
      <c r="B15" s="405">
        <f>B14+1</f>
        <v>5</v>
      </c>
      <c r="C15" s="412" t="s">
        <v>254</v>
      </c>
      <c r="E15" s="413">
        <f>F15+G15+H15+I15</f>
        <v>0</v>
      </c>
      <c r="F15" s="413">
        <f>F288</f>
        <v>0</v>
      </c>
      <c r="G15" s="413">
        <f>G288</f>
        <v>0</v>
      </c>
      <c r="H15" s="413">
        <f>H288</f>
        <v>0</v>
      </c>
      <c r="I15" s="413">
        <f>I288</f>
        <v>0</v>
      </c>
      <c r="O15" s="414"/>
      <c r="P15" s="414"/>
      <c r="Q15" s="414"/>
      <c r="R15" s="414"/>
    </row>
    <row r="16" spans="1:18" ht="5.15" customHeight="1">
      <c r="E16" s="415"/>
      <c r="F16" s="415"/>
      <c r="G16" s="415"/>
      <c r="H16" s="415"/>
      <c r="I16" s="415"/>
    </row>
    <row r="17" spans="2:10" ht="13">
      <c r="B17" s="405">
        <f>B16+6</f>
        <v>6</v>
      </c>
      <c r="C17" s="416" t="s">
        <v>879</v>
      </c>
      <c r="E17" s="413">
        <f>E11+E12+E13+E14+E15</f>
        <v>-186962020.24279711</v>
      </c>
      <c r="F17" s="413">
        <f>F11+F12+F13+F14+F15</f>
        <v>0</v>
      </c>
      <c r="G17" s="413">
        <f>G11+G12+G13+G14+G15</f>
        <v>0</v>
      </c>
      <c r="H17" s="413">
        <f>H11+H12+H13+H14+H15</f>
        <v>-186166902.10471418</v>
      </c>
      <c r="I17" s="413">
        <f>I11+I12+I13+I14+I15</f>
        <v>-795118.13808292709</v>
      </c>
      <c r="J17" s="417"/>
    </row>
    <row r="18" spans="2:10">
      <c r="C18" s="405"/>
      <c r="F18" s="414"/>
      <c r="G18" s="414"/>
      <c r="H18" s="414"/>
      <c r="I18" s="418"/>
    </row>
    <row r="19" spans="2:10">
      <c r="C19" s="405"/>
      <c r="F19" s="414"/>
      <c r="G19" s="414"/>
      <c r="H19" s="414"/>
      <c r="I19" s="418"/>
    </row>
    <row r="20" spans="2:10" ht="13">
      <c r="B20" s="419" t="s">
        <v>540</v>
      </c>
      <c r="C20" s="419" t="s">
        <v>1231</v>
      </c>
      <c r="D20" s="108"/>
      <c r="E20" s="410" t="s">
        <v>44</v>
      </c>
      <c r="F20" s="108"/>
      <c r="G20" s="108"/>
      <c r="H20" s="108"/>
      <c r="I20" s="420"/>
    </row>
    <row r="21" spans="2:10">
      <c r="B21" s="108"/>
      <c r="C21" s="108"/>
      <c r="D21" s="108"/>
      <c r="E21" s="108"/>
      <c r="F21" s="108"/>
      <c r="G21" s="108"/>
      <c r="H21" s="108"/>
      <c r="I21" s="420"/>
    </row>
    <row r="22" spans="2:10">
      <c r="B22" s="421">
        <f>B17+1</f>
        <v>7</v>
      </c>
      <c r="C22" s="403" t="s">
        <v>1232</v>
      </c>
      <c r="E22" s="422">
        <v>-899718.4367067694</v>
      </c>
      <c r="I22" s="423"/>
    </row>
    <row r="23" spans="2:10">
      <c r="B23" s="403"/>
    </row>
    <row r="24" spans="2:10" ht="12.75" customHeight="1">
      <c r="B24" s="1679" t="s">
        <v>1522</v>
      </c>
      <c r="C24" s="1679"/>
      <c r="D24" s="1679"/>
      <c r="E24" s="1679"/>
      <c r="F24" s="1679"/>
      <c r="G24" s="1679"/>
      <c r="H24" s="1679"/>
      <c r="I24" s="1679"/>
    </row>
    <row r="25" spans="2:10">
      <c r="B25" s="1679"/>
      <c r="C25" s="1679"/>
      <c r="D25" s="1679"/>
      <c r="E25" s="1679"/>
      <c r="F25" s="1679"/>
      <c r="G25" s="1679"/>
      <c r="H25" s="1679"/>
      <c r="I25" s="1679"/>
    </row>
    <row r="26" spans="2:10">
      <c r="B26" s="1679"/>
      <c r="C26" s="1679"/>
      <c r="D26" s="1679"/>
      <c r="E26" s="1679"/>
      <c r="F26" s="1679"/>
      <c r="G26" s="1679"/>
      <c r="H26" s="1679"/>
      <c r="I26" s="1679"/>
    </row>
    <row r="29" spans="2:10" ht="15" customHeight="1">
      <c r="B29" s="1679" t="s">
        <v>1233</v>
      </c>
      <c r="C29" s="1679"/>
      <c r="D29" s="1679"/>
      <c r="E29" s="1679"/>
      <c r="F29" s="1679"/>
      <c r="G29" s="1679"/>
      <c r="H29" s="1679"/>
      <c r="I29" s="1679"/>
      <c r="J29" s="631"/>
    </row>
    <row r="30" spans="2:10">
      <c r="B30" s="1679"/>
      <c r="C30" s="1679"/>
      <c r="D30" s="1679"/>
      <c r="E30" s="1679"/>
      <c r="F30" s="1679"/>
      <c r="G30" s="1679"/>
      <c r="H30" s="1679"/>
      <c r="I30" s="1679"/>
      <c r="J30" s="631"/>
    </row>
    <row r="31" spans="2:10" ht="13">
      <c r="I31" s="406"/>
    </row>
    <row r="32" spans="2:10" ht="13">
      <c r="B32" s="407" t="s">
        <v>165</v>
      </c>
      <c r="C32" s="407"/>
      <c r="D32" s="407"/>
      <c r="E32" s="407" t="s">
        <v>166</v>
      </c>
      <c r="F32" s="407" t="s">
        <v>1056</v>
      </c>
      <c r="G32" s="407" t="s">
        <v>1194</v>
      </c>
      <c r="H32" s="407" t="s">
        <v>1195</v>
      </c>
      <c r="I32" s="407" t="s">
        <v>1196</v>
      </c>
      <c r="J32" s="407" t="s">
        <v>1197</v>
      </c>
    </row>
    <row r="33" spans="2:10" ht="13">
      <c r="B33" s="416"/>
      <c r="C33" s="108"/>
      <c r="D33" s="108"/>
      <c r="E33" s="407"/>
      <c r="F33" s="407" t="s">
        <v>1228</v>
      </c>
      <c r="G33" s="407" t="s">
        <v>239</v>
      </c>
      <c r="H33" s="407"/>
      <c r="I33" s="407"/>
      <c r="J33" s="632"/>
    </row>
    <row r="34" spans="2:10" ht="13">
      <c r="B34" s="424"/>
      <c r="C34" s="108"/>
      <c r="D34" s="108"/>
      <c r="E34" s="407"/>
      <c r="F34" s="407" t="s">
        <v>1229</v>
      </c>
      <c r="G34" s="407" t="s">
        <v>209</v>
      </c>
      <c r="H34" s="407" t="s">
        <v>240</v>
      </c>
      <c r="I34" s="407" t="s">
        <v>241</v>
      </c>
      <c r="J34" s="632"/>
    </row>
    <row r="35" spans="2:10" ht="13">
      <c r="B35" s="416" t="s">
        <v>880</v>
      </c>
      <c r="C35" s="108"/>
      <c r="D35" s="108"/>
      <c r="E35" s="407" t="s">
        <v>44</v>
      </c>
      <c r="F35" s="410" t="s">
        <v>1230</v>
      </c>
      <c r="G35" s="407" t="s">
        <v>242</v>
      </c>
      <c r="H35" s="407" t="s">
        <v>242</v>
      </c>
      <c r="I35" s="407" t="s">
        <v>242</v>
      </c>
      <c r="J35" s="407" t="s">
        <v>246</v>
      </c>
    </row>
    <row r="36" spans="2:10" ht="25">
      <c r="B36" s="587" t="s">
        <v>1715</v>
      </c>
      <c r="C36" s="588"/>
      <c r="D36" s="588"/>
      <c r="E36" s="589">
        <f>F36+G36+H36+I36</f>
        <v>828342.17476500431</v>
      </c>
      <c r="F36" s="589">
        <v>0</v>
      </c>
      <c r="G36" s="589">
        <v>0</v>
      </c>
      <c r="H36" s="589">
        <v>0</v>
      </c>
      <c r="I36" s="589">
        <v>828342.17476500431</v>
      </c>
      <c r="J36" s="1488" t="s">
        <v>1736</v>
      </c>
    </row>
    <row r="37" spans="2:10" ht="25">
      <c r="B37" s="587" t="s">
        <v>1861</v>
      </c>
      <c r="C37" s="588"/>
      <c r="D37" s="590"/>
      <c r="E37" s="589">
        <f t="shared" ref="E37:E60" si="0">F37+G37+H37+I37</f>
        <v>1452372</v>
      </c>
      <c r="F37" s="589"/>
      <c r="G37" s="589"/>
      <c r="H37" s="589">
        <v>1291967.9827200002</v>
      </c>
      <c r="I37" s="589">
        <v>160404.0172799998</v>
      </c>
      <c r="J37" s="1488" t="s">
        <v>1736</v>
      </c>
    </row>
    <row r="38" spans="2:10" ht="25">
      <c r="B38" s="587" t="s">
        <v>1676</v>
      </c>
      <c r="C38" s="588"/>
      <c r="D38" s="590"/>
      <c r="E38" s="589">
        <f t="shared" si="0"/>
        <v>1896835.9043519998</v>
      </c>
      <c r="F38" s="589">
        <v>0</v>
      </c>
      <c r="G38" s="589">
        <v>0</v>
      </c>
      <c r="H38" s="589">
        <v>0</v>
      </c>
      <c r="I38" s="589">
        <v>1896835.9043519998</v>
      </c>
      <c r="J38" s="1488" t="s">
        <v>1736</v>
      </c>
    </row>
    <row r="39" spans="2:10">
      <c r="B39" s="587" t="s">
        <v>1716</v>
      </c>
      <c r="C39" s="588"/>
      <c r="D39" s="590"/>
      <c r="E39" s="589">
        <f t="shared" si="0"/>
        <v>264694.70041199989</v>
      </c>
      <c r="F39" s="589">
        <v>264694.70041199989</v>
      </c>
      <c r="G39" s="589">
        <v>0</v>
      </c>
      <c r="H39" s="589">
        <v>0</v>
      </c>
      <c r="I39" s="589">
        <v>0</v>
      </c>
      <c r="J39" s="1488" t="s">
        <v>1737</v>
      </c>
    </row>
    <row r="40" spans="2:10">
      <c r="B40" s="587" t="s">
        <v>1717</v>
      </c>
      <c r="C40" s="588"/>
      <c r="D40" s="590"/>
      <c r="E40" s="589">
        <f t="shared" si="0"/>
        <v>51300.75</v>
      </c>
      <c r="F40" s="589">
        <v>51300.75</v>
      </c>
      <c r="G40" s="589">
        <v>0</v>
      </c>
      <c r="H40" s="589">
        <v>0</v>
      </c>
      <c r="I40" s="589">
        <v>0</v>
      </c>
      <c r="J40" s="1488" t="s">
        <v>1737</v>
      </c>
    </row>
    <row r="41" spans="2:10" ht="25">
      <c r="B41" s="587" t="s">
        <v>1718</v>
      </c>
      <c r="C41" s="588"/>
      <c r="D41" s="590"/>
      <c r="E41" s="589">
        <f t="shared" si="0"/>
        <v>3466211.4418020002</v>
      </c>
      <c r="F41" s="589">
        <v>0</v>
      </c>
      <c r="G41" s="589">
        <v>0</v>
      </c>
      <c r="H41" s="589">
        <v>0</v>
      </c>
      <c r="I41" s="589">
        <v>3466211.4418020002</v>
      </c>
      <c r="J41" s="475" t="s">
        <v>1736</v>
      </c>
    </row>
    <row r="42" spans="2:10">
      <c r="B42" s="587" t="s">
        <v>1719</v>
      </c>
      <c r="C42" s="588"/>
      <c r="D42" s="590"/>
      <c r="E42" s="589">
        <f t="shared" si="0"/>
        <v>1667913.4361729999</v>
      </c>
      <c r="F42" s="589">
        <v>1667913.4361729999</v>
      </c>
      <c r="G42" s="589">
        <v>0</v>
      </c>
      <c r="H42" s="589">
        <v>0</v>
      </c>
      <c r="I42" s="589">
        <v>0</v>
      </c>
      <c r="J42" s="1488" t="s">
        <v>1737</v>
      </c>
    </row>
    <row r="43" spans="2:10" ht="25">
      <c r="B43" s="587" t="s">
        <v>1720</v>
      </c>
      <c r="C43" s="588"/>
      <c r="D43" s="590"/>
      <c r="E43" s="589">
        <f t="shared" si="0"/>
        <v>142028.35830899997</v>
      </c>
      <c r="F43" s="589">
        <v>0</v>
      </c>
      <c r="G43" s="589">
        <v>0</v>
      </c>
      <c r="H43" s="589">
        <v>0</v>
      </c>
      <c r="I43" s="589">
        <v>142028.35830899997</v>
      </c>
      <c r="J43" s="1488" t="s">
        <v>1736</v>
      </c>
    </row>
    <row r="44" spans="2:10" ht="25">
      <c r="B44" s="587" t="s">
        <v>1361</v>
      </c>
      <c r="C44" s="588"/>
      <c r="D44" s="590"/>
      <c r="E44" s="589">
        <f t="shared" si="0"/>
        <v>3738.4162712360994</v>
      </c>
      <c r="F44" s="589">
        <v>0</v>
      </c>
      <c r="G44" s="589">
        <v>0</v>
      </c>
      <c r="H44" s="589">
        <v>0</v>
      </c>
      <c r="I44" s="589">
        <v>3738.4162712360994</v>
      </c>
      <c r="J44" s="475" t="s">
        <v>1736</v>
      </c>
    </row>
    <row r="45" spans="2:10">
      <c r="B45" s="587" t="s">
        <v>1721</v>
      </c>
      <c r="C45" s="588"/>
      <c r="D45" s="590"/>
      <c r="E45" s="589">
        <f t="shared" si="0"/>
        <v>904893.51641867391</v>
      </c>
      <c r="F45" s="589">
        <v>904893.51641867391</v>
      </c>
      <c r="G45" s="589">
        <v>0</v>
      </c>
      <c r="H45" s="589">
        <v>0</v>
      </c>
      <c r="I45" s="589">
        <v>0</v>
      </c>
      <c r="J45" s="1488" t="s">
        <v>1737</v>
      </c>
    </row>
    <row r="46" spans="2:10" ht="25">
      <c r="B46" s="587" t="s">
        <v>1722</v>
      </c>
      <c r="C46" s="588"/>
      <c r="D46" s="590"/>
      <c r="E46" s="589">
        <f t="shared" si="0"/>
        <v>1518448.8329880002</v>
      </c>
      <c r="F46" s="589">
        <v>0</v>
      </c>
      <c r="G46" s="589">
        <v>0</v>
      </c>
      <c r="H46" s="589">
        <v>0</v>
      </c>
      <c r="I46" s="589">
        <v>1518448.8329880002</v>
      </c>
      <c r="J46" s="475" t="s">
        <v>1736</v>
      </c>
    </row>
    <row r="47" spans="2:10">
      <c r="B47" s="587" t="s">
        <v>1723</v>
      </c>
      <c r="C47" s="588"/>
      <c r="D47" s="590"/>
      <c r="E47" s="589">
        <f t="shared" si="0"/>
        <v>17982111.881751001</v>
      </c>
      <c r="F47" s="589">
        <v>17982111.881751001</v>
      </c>
      <c r="G47" s="589">
        <v>0</v>
      </c>
      <c r="H47" s="589">
        <v>0</v>
      </c>
      <c r="I47" s="589">
        <v>0</v>
      </c>
      <c r="J47" s="475" t="s">
        <v>1737</v>
      </c>
    </row>
    <row r="48" spans="2:10">
      <c r="B48" s="587" t="s">
        <v>1724</v>
      </c>
      <c r="C48" s="588"/>
      <c r="D48" s="590"/>
      <c r="E48" s="589">
        <f t="shared" si="0"/>
        <v>2475361.4614920006</v>
      </c>
      <c r="F48" s="589">
        <v>2475361.4614920006</v>
      </c>
      <c r="G48" s="589">
        <v>0</v>
      </c>
      <c r="H48" s="589">
        <v>0</v>
      </c>
      <c r="I48" s="589">
        <v>0</v>
      </c>
      <c r="J48" s="1488" t="s">
        <v>1737</v>
      </c>
    </row>
    <row r="49" spans="2:10" ht="25">
      <c r="B49" s="587" t="s">
        <v>1725</v>
      </c>
      <c r="C49" s="588"/>
      <c r="D49" s="590"/>
      <c r="E49" s="589">
        <f t="shared" si="0"/>
        <v>21839.980169999995</v>
      </c>
      <c r="F49" s="589">
        <v>0</v>
      </c>
      <c r="G49" s="589">
        <v>0</v>
      </c>
      <c r="H49" s="589">
        <v>0</v>
      </c>
      <c r="I49" s="589">
        <v>21839.980169999995</v>
      </c>
      <c r="J49" s="475" t="s">
        <v>1736</v>
      </c>
    </row>
    <row r="50" spans="2:10">
      <c r="B50" s="587" t="s">
        <v>1726</v>
      </c>
      <c r="C50" s="588"/>
      <c r="D50" s="590"/>
      <c r="E50" s="589">
        <f t="shared" si="0"/>
        <v>3025880.3734800005</v>
      </c>
      <c r="F50" s="589">
        <v>3025880.3734800005</v>
      </c>
      <c r="G50" s="589">
        <v>0</v>
      </c>
      <c r="H50" s="589">
        <v>0</v>
      </c>
      <c r="I50" s="589">
        <v>0</v>
      </c>
      <c r="J50" s="475" t="s">
        <v>1737</v>
      </c>
    </row>
    <row r="51" spans="2:10" ht="25">
      <c r="B51" s="587" t="s">
        <v>1727</v>
      </c>
      <c r="C51" s="588"/>
      <c r="D51" s="590"/>
      <c r="E51" s="589">
        <f t="shared" si="0"/>
        <v>443467.26630000002</v>
      </c>
      <c r="F51" s="589">
        <v>0</v>
      </c>
      <c r="G51" s="589">
        <v>0</v>
      </c>
      <c r="H51" s="589">
        <v>443467.26630000002</v>
      </c>
      <c r="I51" s="589">
        <v>0</v>
      </c>
      <c r="J51" s="475" t="s">
        <v>1736</v>
      </c>
    </row>
    <row r="52" spans="2:10">
      <c r="B52" s="587" t="s">
        <v>1728</v>
      </c>
      <c r="C52" s="588"/>
      <c r="D52" s="590"/>
      <c r="E52" s="589">
        <f t="shared" si="0"/>
        <v>49150.053899999999</v>
      </c>
      <c r="F52" s="589">
        <v>49150.053899999999</v>
      </c>
      <c r="G52" s="589">
        <v>0</v>
      </c>
      <c r="H52" s="589">
        <v>0</v>
      </c>
      <c r="I52" s="589">
        <v>0</v>
      </c>
      <c r="J52" s="475" t="s">
        <v>1737</v>
      </c>
    </row>
    <row r="53" spans="2:10">
      <c r="B53" s="587" t="s">
        <v>1730</v>
      </c>
      <c r="C53" s="588"/>
      <c r="D53" s="590"/>
      <c r="E53" s="589">
        <f t="shared" si="0"/>
        <v>8686155.3992400002</v>
      </c>
      <c r="F53" s="589">
        <v>8686155.3992400002</v>
      </c>
      <c r="G53" s="589">
        <v>0</v>
      </c>
      <c r="H53" s="589">
        <v>0</v>
      </c>
      <c r="I53" s="589">
        <v>0</v>
      </c>
      <c r="J53" s="475" t="s">
        <v>1737</v>
      </c>
    </row>
    <row r="54" spans="2:10">
      <c r="B54" s="587" t="s">
        <v>1731</v>
      </c>
      <c r="C54" s="588"/>
      <c r="D54" s="590"/>
      <c r="E54" s="589">
        <f t="shared" si="0"/>
        <v>24563.10831</v>
      </c>
      <c r="F54" s="589">
        <v>24563.10831</v>
      </c>
      <c r="G54" s="589">
        <v>0</v>
      </c>
      <c r="H54" s="589">
        <v>0</v>
      </c>
      <c r="I54" s="589">
        <v>0</v>
      </c>
      <c r="J54" s="475" t="s">
        <v>1737</v>
      </c>
    </row>
    <row r="55" spans="2:10">
      <c r="B55" s="587" t="s">
        <v>1732</v>
      </c>
      <c r="C55" s="588"/>
      <c r="D55" s="590"/>
      <c r="E55" s="589">
        <f t="shared" si="0"/>
        <v>-2097.8999999999996</v>
      </c>
      <c r="F55" s="589">
        <v>-2097.8999999999996</v>
      </c>
      <c r="G55" s="589">
        <v>0</v>
      </c>
      <c r="H55" s="589">
        <v>0</v>
      </c>
      <c r="I55" s="589">
        <v>0</v>
      </c>
      <c r="J55" s="475" t="s">
        <v>1737</v>
      </c>
    </row>
    <row r="56" spans="2:10">
      <c r="B56" s="587" t="s">
        <v>1733</v>
      </c>
      <c r="C56" s="588"/>
      <c r="D56" s="590"/>
      <c r="E56" s="589">
        <f t="shared" si="0"/>
        <v>253612.989</v>
      </c>
      <c r="F56" s="589">
        <v>253612.989</v>
      </c>
      <c r="G56" s="589">
        <v>0</v>
      </c>
      <c r="H56" s="589">
        <v>0</v>
      </c>
      <c r="I56" s="589">
        <v>0</v>
      </c>
      <c r="J56" s="1488" t="s">
        <v>1737</v>
      </c>
    </row>
    <row r="57" spans="2:10" ht="25">
      <c r="B57" s="587" t="s">
        <v>1734</v>
      </c>
      <c r="C57" s="588"/>
      <c r="D57" s="590"/>
      <c r="E57" s="589">
        <f t="shared" si="0"/>
        <v>42786096.804652028</v>
      </c>
      <c r="F57" s="589">
        <v>7839061.0353000006</v>
      </c>
      <c r="G57" s="589">
        <v>0</v>
      </c>
      <c r="H57" s="589">
        <v>34947035.769352026</v>
      </c>
      <c r="I57" s="589">
        <v>0</v>
      </c>
      <c r="J57" s="1488" t="s">
        <v>1738</v>
      </c>
    </row>
    <row r="58" spans="2:10" ht="37.5">
      <c r="B58" s="587" t="s">
        <v>1735</v>
      </c>
      <c r="C58" s="588"/>
      <c r="D58" s="590"/>
      <c r="E58" s="589">
        <f t="shared" si="0"/>
        <v>672385.29689999996</v>
      </c>
      <c r="F58" s="589">
        <v>0</v>
      </c>
      <c r="G58" s="589">
        <v>0</v>
      </c>
      <c r="H58" s="589">
        <v>672385.29689999996</v>
      </c>
      <c r="I58" s="589">
        <v>0</v>
      </c>
      <c r="J58" s="1488" t="s">
        <v>1755</v>
      </c>
    </row>
    <row r="59" spans="2:10">
      <c r="B59" s="587" t="s">
        <v>1880</v>
      </c>
      <c r="C59" s="588"/>
      <c r="D59" s="590"/>
      <c r="E59" s="589">
        <f t="shared" si="0"/>
        <v>13518.521283827662</v>
      </c>
      <c r="F59" s="589">
        <v>13518.521283827662</v>
      </c>
      <c r="G59" s="589">
        <v>0</v>
      </c>
      <c r="H59" s="589">
        <v>0</v>
      </c>
      <c r="I59" s="589">
        <v>0</v>
      </c>
      <c r="J59" s="475" t="s">
        <v>1737</v>
      </c>
    </row>
    <row r="60" spans="2:10" ht="37.5">
      <c r="B60" s="1486" t="s">
        <v>1881</v>
      </c>
      <c r="C60" s="1487"/>
      <c r="D60" s="590"/>
      <c r="E60" s="589">
        <f t="shared" si="0"/>
        <v>56700568.676198833</v>
      </c>
      <c r="F60" s="589">
        <v>56700568.676198833</v>
      </c>
      <c r="G60" s="589">
        <v>0</v>
      </c>
      <c r="H60" s="589">
        <v>0</v>
      </c>
      <c r="I60" s="589">
        <v>0</v>
      </c>
      <c r="J60" s="475" t="s">
        <v>1739</v>
      </c>
    </row>
    <row r="61" spans="2:10" ht="13">
      <c r="B61" s="428" t="s">
        <v>881</v>
      </c>
      <c r="C61" s="429"/>
      <c r="D61" s="430"/>
      <c r="E61" s="431">
        <f>SUM(E36:E60)</f>
        <v>145329393.4441686</v>
      </c>
      <c r="F61" s="431">
        <f t="shared" ref="F61:I61" si="1">SUM(F36:F60)</f>
        <v>99936688.002959341</v>
      </c>
      <c r="G61" s="431">
        <f t="shared" si="1"/>
        <v>0</v>
      </c>
      <c r="H61" s="431">
        <f t="shared" si="1"/>
        <v>37354856.315272026</v>
      </c>
      <c r="I61" s="431">
        <f t="shared" si="1"/>
        <v>8037849.1259372402</v>
      </c>
      <c r="J61" s="634"/>
    </row>
    <row r="62" spans="2:10" ht="13">
      <c r="B62" s="432"/>
      <c r="C62" s="430"/>
      <c r="D62" s="430"/>
      <c r="E62" s="431"/>
      <c r="F62" s="431"/>
      <c r="G62" s="431"/>
      <c r="H62" s="431"/>
      <c r="I62" s="431"/>
      <c r="J62" s="634"/>
    </row>
    <row r="63" spans="2:10">
      <c r="B63" s="450" t="s">
        <v>1650</v>
      </c>
      <c r="C63" s="434"/>
      <c r="D63" s="434"/>
      <c r="E63" s="435">
        <f>SUM(F63:I63)</f>
        <v>-672385.29689999996</v>
      </c>
      <c r="F63" s="435">
        <f>-F58</f>
        <v>0</v>
      </c>
      <c r="G63" s="435">
        <f t="shared" ref="G63:I63" si="2">-G58</f>
        <v>0</v>
      </c>
      <c r="H63" s="435">
        <f t="shared" si="2"/>
        <v>-672385.29689999996</v>
      </c>
      <c r="I63" s="435">
        <f t="shared" si="2"/>
        <v>0</v>
      </c>
      <c r="J63" s="436"/>
    </row>
    <row r="64" spans="2:10">
      <c r="B64" s="433" t="s">
        <v>1647</v>
      </c>
      <c r="C64" s="434"/>
      <c r="D64" s="434"/>
      <c r="E64" s="435">
        <f>SUM(F64:I64)</f>
        <v>0</v>
      </c>
      <c r="F64" s="435">
        <v>0</v>
      </c>
      <c r="G64" s="435">
        <v>0</v>
      </c>
      <c r="H64" s="435">
        <v>0</v>
      </c>
      <c r="I64" s="435">
        <v>0</v>
      </c>
      <c r="J64" s="436"/>
    </row>
    <row r="65" spans="2:10">
      <c r="B65" s="433" t="s">
        <v>1648</v>
      </c>
      <c r="C65" s="434"/>
      <c r="D65" s="434"/>
      <c r="E65" s="435">
        <f>SUM(F65:I65)</f>
        <v>-56700568.676198833</v>
      </c>
      <c r="F65" s="435">
        <f>-F60</f>
        <v>-56700568.676198833</v>
      </c>
      <c r="G65" s="435">
        <f t="shared" ref="G65:I65" si="3">-G60</f>
        <v>0</v>
      </c>
      <c r="H65" s="435">
        <f t="shared" si="3"/>
        <v>0</v>
      </c>
      <c r="I65" s="435">
        <f t="shared" si="3"/>
        <v>0</v>
      </c>
      <c r="J65" s="436"/>
    </row>
    <row r="66" spans="2:10">
      <c r="B66" s="433" t="s">
        <v>1649</v>
      </c>
      <c r="C66" s="434"/>
      <c r="D66" s="434"/>
      <c r="E66" s="435">
        <f>SUM(F66:I66)</f>
        <v>-3466211.4418020002</v>
      </c>
      <c r="F66" s="435">
        <f>-F41</f>
        <v>0</v>
      </c>
      <c r="G66" s="435">
        <f t="shared" ref="G66:I66" si="4">-G41</f>
        <v>0</v>
      </c>
      <c r="H66" s="435">
        <f t="shared" si="4"/>
        <v>0</v>
      </c>
      <c r="I66" s="435">
        <f t="shared" si="4"/>
        <v>-3466211.4418020002</v>
      </c>
      <c r="J66" s="436"/>
    </row>
    <row r="67" spans="2:10" ht="5.15" customHeight="1">
      <c r="B67" s="428"/>
      <c r="C67" s="429"/>
      <c r="D67" s="430"/>
      <c r="E67" s="431"/>
      <c r="F67" s="431"/>
      <c r="G67" s="431"/>
      <c r="H67" s="431"/>
      <c r="I67" s="431"/>
      <c r="J67" s="634"/>
    </row>
    <row r="68" spans="2:10" ht="13">
      <c r="B68" s="432" t="s">
        <v>882</v>
      </c>
      <c r="C68" s="430"/>
      <c r="D68" s="430"/>
      <c r="E68" s="431">
        <f>SUM(E63:E67)+E61</f>
        <v>84490228.029267758</v>
      </c>
      <c r="F68" s="431">
        <f>SUM(F63:F67)+F61</f>
        <v>43236119.326760508</v>
      </c>
      <c r="G68" s="431">
        <f>SUM(G63:G67)+G61</f>
        <v>0</v>
      </c>
      <c r="H68" s="431">
        <f>SUM(H63:H67)+H61</f>
        <v>36682471.018372029</v>
      </c>
      <c r="I68" s="431">
        <f>SUM(I63:I67)+I61</f>
        <v>4571637.6841352396</v>
      </c>
      <c r="J68" s="634"/>
    </row>
    <row r="69" spans="2:10" ht="13">
      <c r="B69" s="432"/>
      <c r="C69" s="430"/>
      <c r="D69" s="430"/>
      <c r="E69" s="431"/>
      <c r="F69" s="431"/>
      <c r="G69" s="431"/>
      <c r="H69" s="431"/>
      <c r="I69" s="431"/>
      <c r="J69" s="634"/>
    </row>
    <row r="70" spans="2:10" ht="13">
      <c r="B70" s="437" t="s">
        <v>245</v>
      </c>
      <c r="C70" s="438"/>
      <c r="D70" s="439"/>
      <c r="E70" s="440"/>
      <c r="F70" s="440"/>
      <c r="G70" s="440"/>
      <c r="H70" s="440"/>
      <c r="I70" s="441">
        <v>0.16079862797827263</v>
      </c>
      <c r="J70" s="442"/>
    </row>
    <row r="71" spans="2:10" ht="13">
      <c r="B71" s="437" t="s">
        <v>218</v>
      </c>
      <c r="C71" s="438"/>
      <c r="D71" s="439"/>
      <c r="E71" s="440"/>
      <c r="F71" s="440"/>
      <c r="G71" s="440"/>
      <c r="H71" s="441">
        <v>0.37897122348685275</v>
      </c>
      <c r="I71" s="440"/>
      <c r="J71" s="442"/>
    </row>
    <row r="72" spans="2:10" ht="13">
      <c r="B72" s="437" t="s">
        <v>883</v>
      </c>
      <c r="C72" s="438"/>
      <c r="D72" s="439"/>
      <c r="E72" s="440"/>
      <c r="F72" s="440"/>
      <c r="G72" s="441">
        <v>1</v>
      </c>
      <c r="H72" s="440"/>
      <c r="I72" s="440"/>
      <c r="J72" s="442"/>
    </row>
    <row r="73" spans="2:10" ht="13">
      <c r="B73" s="437" t="s">
        <v>884</v>
      </c>
      <c r="C73" s="438"/>
      <c r="D73" s="439"/>
      <c r="E73" s="440"/>
      <c r="F73" s="441">
        <v>0</v>
      </c>
      <c r="G73" s="440"/>
      <c r="H73" s="440"/>
      <c r="I73" s="440"/>
      <c r="J73" s="442"/>
    </row>
    <row r="74" spans="2:10" ht="13">
      <c r="B74" s="443" t="s">
        <v>885</v>
      </c>
      <c r="C74" s="438"/>
      <c r="D74" s="439"/>
      <c r="E74" s="440">
        <f>F74+G74+H74+I74</f>
        <v>14636713.98957618</v>
      </c>
      <c r="F74" s="440">
        <f>F73*F68</f>
        <v>0</v>
      </c>
      <c r="G74" s="440">
        <f>G68*G72</f>
        <v>0</v>
      </c>
      <c r="H74" s="440">
        <f>H68*H71</f>
        <v>13901600.922353465</v>
      </c>
      <c r="I74" s="440">
        <f>I70*I68</f>
        <v>735113.06722271419</v>
      </c>
      <c r="J74" s="442"/>
    </row>
    <row r="75" spans="2:10" ht="13">
      <c r="B75" s="444"/>
      <c r="E75" s="414"/>
      <c r="F75" s="414"/>
      <c r="G75" s="414"/>
      <c r="H75" s="414"/>
      <c r="I75" s="414"/>
      <c r="J75" s="445"/>
    </row>
    <row r="76" spans="2:10" ht="13">
      <c r="B76" s="416"/>
      <c r="E76" s="414"/>
      <c r="F76" s="414"/>
      <c r="G76" s="414"/>
      <c r="H76" s="414"/>
      <c r="I76" s="414"/>
      <c r="J76" s="445"/>
    </row>
    <row r="77" spans="2:10" ht="13">
      <c r="B77" s="407" t="s">
        <v>165</v>
      </c>
      <c r="C77" s="407"/>
      <c r="D77" s="407"/>
      <c r="E77" s="407" t="s">
        <v>166</v>
      </c>
      <c r="F77" s="407" t="s">
        <v>1056</v>
      </c>
      <c r="G77" s="407" t="s">
        <v>1194</v>
      </c>
      <c r="H77" s="407" t="s">
        <v>1195</v>
      </c>
      <c r="I77" s="407" t="s">
        <v>1196</v>
      </c>
      <c r="J77" s="407" t="s">
        <v>1197</v>
      </c>
    </row>
    <row r="78" spans="2:10" ht="13">
      <c r="B78" s="416"/>
      <c r="C78" s="108"/>
      <c r="D78" s="108"/>
      <c r="E78" s="407"/>
      <c r="F78" s="407" t="s">
        <v>1228</v>
      </c>
      <c r="G78" s="407" t="s">
        <v>239</v>
      </c>
      <c r="H78" s="407"/>
      <c r="I78" s="407"/>
      <c r="J78" s="632"/>
    </row>
    <row r="79" spans="2:10" ht="13">
      <c r="B79" s="424"/>
      <c r="C79" s="108"/>
      <c r="D79" s="108"/>
      <c r="E79" s="407"/>
      <c r="F79" s="407" t="s">
        <v>1229</v>
      </c>
      <c r="G79" s="407" t="s">
        <v>209</v>
      </c>
      <c r="H79" s="407" t="s">
        <v>240</v>
      </c>
      <c r="I79" s="407" t="s">
        <v>241</v>
      </c>
      <c r="J79" s="632"/>
    </row>
    <row r="80" spans="2:10" ht="13">
      <c r="B80" s="416" t="s">
        <v>886</v>
      </c>
      <c r="C80" s="108"/>
      <c r="D80" s="108"/>
      <c r="E80" s="407" t="s">
        <v>44</v>
      </c>
      <c r="F80" s="410" t="s">
        <v>1230</v>
      </c>
      <c r="G80" s="407" t="s">
        <v>242</v>
      </c>
      <c r="H80" s="407" t="s">
        <v>242</v>
      </c>
      <c r="I80" s="407" t="s">
        <v>242</v>
      </c>
      <c r="J80" s="407" t="s">
        <v>246</v>
      </c>
    </row>
    <row r="81" spans="2:10">
      <c r="B81" s="425"/>
      <c r="C81" s="446"/>
      <c r="D81" s="447"/>
      <c r="E81" s="426"/>
      <c r="F81" s="426"/>
      <c r="G81" s="426"/>
      <c r="H81" s="426"/>
      <c r="I81" s="426"/>
      <c r="J81" s="427"/>
    </row>
    <row r="82" spans="2:10">
      <c r="B82" s="425"/>
      <c r="C82" s="446"/>
      <c r="D82" s="448"/>
      <c r="E82" s="426"/>
      <c r="F82" s="426"/>
      <c r="G82" s="426"/>
      <c r="H82" s="426"/>
      <c r="I82" s="426"/>
      <c r="J82" s="427"/>
    </row>
    <row r="83" spans="2:10">
      <c r="B83" s="425"/>
      <c r="C83" s="446"/>
      <c r="D83" s="448"/>
      <c r="E83" s="426"/>
      <c r="F83" s="426"/>
      <c r="G83" s="426"/>
      <c r="H83" s="426"/>
      <c r="I83" s="426"/>
      <c r="J83" s="427"/>
    </row>
    <row r="84" spans="2:10">
      <c r="B84" s="425"/>
      <c r="C84" s="446"/>
      <c r="D84" s="448"/>
      <c r="E84" s="426"/>
      <c r="F84" s="426"/>
      <c r="G84" s="426"/>
      <c r="H84" s="426"/>
      <c r="I84" s="426"/>
      <c r="J84" s="427"/>
    </row>
    <row r="85" spans="2:10">
      <c r="B85" s="425"/>
      <c r="C85" s="446"/>
      <c r="D85" s="448"/>
      <c r="E85" s="426"/>
      <c r="F85" s="426"/>
      <c r="G85" s="426"/>
      <c r="H85" s="426"/>
      <c r="I85" s="426"/>
      <c r="J85" s="427"/>
    </row>
    <row r="86" spans="2:10">
      <c r="B86" s="425"/>
      <c r="C86" s="446"/>
      <c r="D86" s="448"/>
      <c r="E86" s="426"/>
      <c r="F86" s="426"/>
      <c r="G86" s="426"/>
      <c r="H86" s="426"/>
      <c r="I86" s="426"/>
      <c r="J86" s="427"/>
    </row>
    <row r="87" spans="2:10">
      <c r="B87" s="425"/>
      <c r="C87" s="446"/>
      <c r="D87" s="447"/>
      <c r="E87" s="449"/>
      <c r="F87" s="449"/>
      <c r="G87" s="449"/>
      <c r="H87" s="449"/>
      <c r="I87" s="449"/>
      <c r="J87" s="635"/>
    </row>
    <row r="88" spans="2:10" ht="13">
      <c r="B88" s="432" t="s">
        <v>887</v>
      </c>
      <c r="C88" s="430"/>
      <c r="D88" s="430"/>
      <c r="E88" s="431">
        <f>SUM(E81:E87)</f>
        <v>0</v>
      </c>
      <c r="F88" s="431">
        <f>SUM(F81:F87)</f>
        <v>0</v>
      </c>
      <c r="G88" s="431">
        <f>SUM(G81:G87)</f>
        <v>0</v>
      </c>
      <c r="H88" s="431">
        <f>SUM(H81:H87)</f>
        <v>0</v>
      </c>
      <c r="I88" s="431">
        <f>SUM(I81:I87)</f>
        <v>0</v>
      </c>
      <c r="J88" s="634"/>
    </row>
    <row r="89" spans="2:10" ht="13">
      <c r="B89" s="432"/>
      <c r="C89" s="430"/>
      <c r="D89" s="430"/>
      <c r="E89" s="431"/>
      <c r="F89" s="431"/>
      <c r="G89" s="431"/>
      <c r="H89" s="431"/>
      <c r="I89" s="431"/>
      <c r="J89" s="634"/>
    </row>
    <row r="90" spans="2:10">
      <c r="B90" s="450" t="s">
        <v>1650</v>
      </c>
      <c r="C90" s="451"/>
      <c r="D90" s="452"/>
      <c r="E90" s="435"/>
      <c r="F90" s="426"/>
      <c r="G90" s="426"/>
      <c r="H90" s="426"/>
      <c r="I90" s="426"/>
      <c r="J90" s="436"/>
    </row>
    <row r="91" spans="2:10">
      <c r="B91" s="433" t="s">
        <v>1647</v>
      </c>
      <c r="C91" s="434"/>
      <c r="D91" s="452"/>
      <c r="E91" s="435"/>
      <c r="F91" s="426"/>
      <c r="G91" s="426"/>
      <c r="H91" s="426"/>
      <c r="I91" s="426"/>
      <c r="J91" s="436"/>
    </row>
    <row r="92" spans="2:10">
      <c r="B92" s="433" t="s">
        <v>1648</v>
      </c>
      <c r="C92" s="434"/>
      <c r="D92" s="452"/>
      <c r="E92" s="435"/>
      <c r="F92" s="426"/>
      <c r="G92" s="426"/>
      <c r="H92" s="426"/>
      <c r="I92" s="426"/>
      <c r="J92" s="436"/>
    </row>
    <row r="93" spans="2:10">
      <c r="B93" s="433" t="s">
        <v>1649</v>
      </c>
      <c r="C93" s="434"/>
      <c r="D93" s="452"/>
      <c r="E93" s="435"/>
      <c r="F93" s="426"/>
      <c r="G93" s="426"/>
      <c r="H93" s="426"/>
      <c r="I93" s="426"/>
      <c r="J93" s="436"/>
    </row>
    <row r="94" spans="2:10" ht="5.15" customHeight="1">
      <c r="B94" s="428"/>
      <c r="C94" s="429"/>
      <c r="D94" s="430"/>
      <c r="E94" s="431"/>
      <c r="F94" s="431"/>
      <c r="G94" s="431"/>
      <c r="H94" s="431"/>
      <c r="I94" s="431"/>
      <c r="J94" s="634"/>
    </row>
    <row r="95" spans="2:10" ht="13">
      <c r="B95" s="453" t="s">
        <v>888</v>
      </c>
      <c r="C95" s="454"/>
      <c r="D95" s="430"/>
      <c r="E95" s="431">
        <f>SUM(E90:E94)+E88</f>
        <v>0</v>
      </c>
      <c r="F95" s="431">
        <f>SUM(F90:F94)+F88</f>
        <v>0</v>
      </c>
      <c r="G95" s="431">
        <f>SUM(G90:G94)+G88</f>
        <v>0</v>
      </c>
      <c r="H95" s="431">
        <f>SUM(H90:H94)+H88</f>
        <v>0</v>
      </c>
      <c r="I95" s="431">
        <f>SUM(I90:I94)+I88</f>
        <v>0</v>
      </c>
      <c r="J95" s="634"/>
    </row>
    <row r="96" spans="2:10" ht="13">
      <c r="B96" s="455"/>
      <c r="C96" s="456"/>
      <c r="D96" s="456"/>
      <c r="E96" s="440"/>
      <c r="F96" s="431"/>
      <c r="G96" s="431"/>
      <c r="H96" s="431"/>
      <c r="I96" s="431"/>
      <c r="J96" s="442"/>
    </row>
    <row r="97" spans="2:10" ht="13">
      <c r="B97" s="457" t="s">
        <v>245</v>
      </c>
      <c r="C97" s="458"/>
      <c r="D97" s="439"/>
      <c r="E97" s="440"/>
      <c r="F97" s="440"/>
      <c r="G97" s="440"/>
      <c r="H97" s="440"/>
      <c r="I97" s="441">
        <f>$I$70</f>
        <v>0.16079862797827263</v>
      </c>
      <c r="J97" s="442"/>
    </row>
    <row r="98" spans="2:10" ht="13">
      <c r="B98" s="437" t="s">
        <v>218</v>
      </c>
      <c r="C98" s="438"/>
      <c r="D98" s="439"/>
      <c r="E98" s="440"/>
      <c r="F98" s="440"/>
      <c r="G98" s="440"/>
      <c r="H98" s="441">
        <f>$H$71</f>
        <v>0.37897122348685275</v>
      </c>
      <c r="I98" s="440"/>
      <c r="J98" s="442"/>
    </row>
    <row r="99" spans="2:10" ht="13">
      <c r="B99" s="437" t="s">
        <v>883</v>
      </c>
      <c r="C99" s="438"/>
      <c r="D99" s="439"/>
      <c r="E99" s="440"/>
      <c r="F99" s="440"/>
      <c r="G99" s="441">
        <f>$G$72</f>
        <v>1</v>
      </c>
      <c r="H99" s="440"/>
      <c r="I99" s="440"/>
      <c r="J99" s="442"/>
    </row>
    <row r="100" spans="2:10" ht="13">
      <c r="B100" s="437" t="s">
        <v>884</v>
      </c>
      <c r="C100" s="438"/>
      <c r="D100" s="439"/>
      <c r="E100" s="440"/>
      <c r="F100" s="441">
        <f>$F$73</f>
        <v>0</v>
      </c>
      <c r="G100" s="440"/>
      <c r="H100" s="440"/>
      <c r="I100" s="440"/>
      <c r="J100" s="442"/>
    </row>
    <row r="101" spans="2:10" ht="13">
      <c r="B101" s="443" t="s">
        <v>885</v>
      </c>
      <c r="C101" s="438"/>
      <c r="D101" s="439"/>
      <c r="E101" s="440">
        <f>F101+G101+H101+I101</f>
        <v>0</v>
      </c>
      <c r="F101" s="440">
        <f>F100*F95</f>
        <v>0</v>
      </c>
      <c r="G101" s="440">
        <f>G95*G99</f>
        <v>0</v>
      </c>
      <c r="H101" s="440">
        <f>H95*H98</f>
        <v>0</v>
      </c>
      <c r="I101" s="440">
        <f>I97*I95</f>
        <v>0</v>
      </c>
      <c r="J101" s="442"/>
    </row>
    <row r="102" spans="2:10" ht="13">
      <c r="B102" s="444"/>
      <c r="E102" s="414"/>
      <c r="F102" s="414"/>
      <c r="G102" s="414"/>
      <c r="H102" s="414"/>
      <c r="I102" s="414"/>
      <c r="J102" s="445"/>
    </row>
    <row r="103" spans="2:10" ht="13">
      <c r="B103" s="444"/>
      <c r="E103" s="414"/>
      <c r="F103" s="414"/>
      <c r="G103" s="414"/>
      <c r="H103" s="414"/>
      <c r="I103" s="414"/>
      <c r="J103" s="445"/>
    </row>
    <row r="104" spans="2:10" ht="13">
      <c r="B104" s="407" t="s">
        <v>165</v>
      </c>
      <c r="C104" s="407"/>
      <c r="D104" s="407"/>
      <c r="E104" s="407" t="s">
        <v>166</v>
      </c>
      <c r="F104" s="407" t="s">
        <v>1056</v>
      </c>
      <c r="G104" s="407" t="s">
        <v>1194</v>
      </c>
      <c r="H104" s="407" t="s">
        <v>1195</v>
      </c>
      <c r="I104" s="407" t="s">
        <v>1196</v>
      </c>
      <c r="J104" s="407" t="s">
        <v>1197</v>
      </c>
    </row>
    <row r="105" spans="2:10" ht="13">
      <c r="B105" s="416"/>
      <c r="C105" s="108"/>
      <c r="D105" s="108"/>
      <c r="E105" s="407"/>
      <c r="F105" s="407" t="s">
        <v>1228</v>
      </c>
      <c r="G105" s="407" t="s">
        <v>239</v>
      </c>
      <c r="H105" s="407"/>
      <c r="I105" s="407"/>
      <c r="J105" s="632"/>
    </row>
    <row r="106" spans="2:10" ht="13">
      <c r="B106" s="459"/>
      <c r="C106" s="108"/>
      <c r="D106" s="108"/>
      <c r="E106" s="407"/>
      <c r="F106" s="407" t="s">
        <v>1229</v>
      </c>
      <c r="G106" s="407" t="s">
        <v>209</v>
      </c>
      <c r="H106" s="407" t="s">
        <v>240</v>
      </c>
      <c r="I106" s="407" t="s">
        <v>241</v>
      </c>
      <c r="J106" s="632"/>
    </row>
    <row r="107" spans="2:10" ht="13">
      <c r="B107" s="416" t="s">
        <v>1234</v>
      </c>
      <c r="E107" s="407" t="s">
        <v>44</v>
      </c>
      <c r="F107" s="410" t="s">
        <v>1230</v>
      </c>
      <c r="G107" s="407" t="s">
        <v>242</v>
      </c>
      <c r="H107" s="407" t="s">
        <v>242</v>
      </c>
      <c r="I107" s="407" t="s">
        <v>242</v>
      </c>
      <c r="J107" s="407" t="s">
        <v>246</v>
      </c>
    </row>
    <row r="108" spans="2:10">
      <c r="B108" s="439" t="s">
        <v>880</v>
      </c>
      <c r="C108" s="439"/>
      <c r="D108" s="439"/>
      <c r="E108" s="431">
        <f>SUM(F108:I108)</f>
        <v>145329393.44416863</v>
      </c>
      <c r="F108" s="440">
        <f>F61</f>
        <v>99936688.002959341</v>
      </c>
      <c r="G108" s="440">
        <f>G61</f>
        <v>0</v>
      </c>
      <c r="H108" s="440">
        <f>H61</f>
        <v>37354856.315272026</v>
      </c>
      <c r="I108" s="440">
        <f>I61</f>
        <v>8037849.1259372402</v>
      </c>
      <c r="J108" s="442"/>
    </row>
    <row r="109" spans="2:10">
      <c r="B109" s="439" t="s">
        <v>886</v>
      </c>
      <c r="C109" s="439"/>
      <c r="D109" s="439"/>
      <c r="E109" s="431">
        <f>SUM(F109:I109)</f>
        <v>0</v>
      </c>
      <c r="F109" s="440">
        <f>F88</f>
        <v>0</v>
      </c>
      <c r="G109" s="440">
        <f>G88</f>
        <v>0</v>
      </c>
      <c r="H109" s="440">
        <f>H88</f>
        <v>0</v>
      </c>
      <c r="I109" s="440">
        <f>I88</f>
        <v>0</v>
      </c>
      <c r="J109" s="442"/>
    </row>
    <row r="110" spans="2:10" ht="13">
      <c r="B110" s="460" t="s">
        <v>889</v>
      </c>
      <c r="C110" s="439"/>
      <c r="D110" s="439"/>
      <c r="E110" s="440">
        <f>E108+E109</f>
        <v>145329393.44416863</v>
      </c>
      <c r="F110" s="440">
        <f>F108+F109</f>
        <v>99936688.002959341</v>
      </c>
      <c r="G110" s="440">
        <f>G108+G109</f>
        <v>0</v>
      </c>
      <c r="H110" s="440">
        <f>H108+H109</f>
        <v>37354856.315272026</v>
      </c>
      <c r="I110" s="440">
        <f>I108+I109</f>
        <v>8037849.1259372402</v>
      </c>
      <c r="J110" s="442"/>
    </row>
    <row r="111" spans="2:10" ht="13">
      <c r="B111" s="444"/>
      <c r="E111" s="414"/>
      <c r="F111" s="414"/>
      <c r="G111" s="414"/>
      <c r="H111" s="414"/>
      <c r="I111" s="414"/>
      <c r="J111" s="445"/>
    </row>
    <row r="112" spans="2:10" ht="13">
      <c r="B112" s="444"/>
      <c r="E112" s="414"/>
      <c r="F112" s="414"/>
      <c r="G112" s="414"/>
      <c r="H112" s="414"/>
      <c r="I112" s="414"/>
      <c r="J112" s="445"/>
    </row>
    <row r="113" spans="2:11" s="108" customFormat="1" ht="12.75" customHeight="1">
      <c r="B113" s="461" t="s">
        <v>247</v>
      </c>
      <c r="C113" s="461"/>
      <c r="E113" s="462"/>
      <c r="G113" s="462"/>
      <c r="H113" s="463"/>
      <c r="I113" s="464"/>
      <c r="J113" s="636"/>
    </row>
    <row r="114" spans="2:11" s="108" customFormat="1" ht="15.75" customHeight="1">
      <c r="B114" s="1680" t="s">
        <v>1235</v>
      </c>
      <c r="C114" s="1680"/>
      <c r="D114" s="1680"/>
      <c r="E114" s="1680"/>
      <c r="F114" s="1680"/>
      <c r="G114" s="1680"/>
      <c r="H114" s="1680"/>
      <c r="I114" s="1680"/>
      <c r="J114" s="637"/>
    </row>
    <row r="115" spans="2:11" s="108" customFormat="1" ht="13">
      <c r="B115" s="465" t="s">
        <v>248</v>
      </c>
      <c r="C115" s="465"/>
      <c r="H115" s="464"/>
      <c r="I115" s="464"/>
      <c r="J115" s="636"/>
    </row>
    <row r="116" spans="2:11" s="108" customFormat="1" ht="13">
      <c r="B116" s="465" t="s">
        <v>249</v>
      </c>
      <c r="C116" s="465"/>
      <c r="H116" s="464"/>
      <c r="I116" s="464"/>
      <c r="J116" s="637"/>
    </row>
    <row r="117" spans="2:11" s="108" customFormat="1" ht="13">
      <c r="B117" s="465" t="s">
        <v>250</v>
      </c>
      <c r="C117" s="465"/>
      <c r="H117" s="464"/>
      <c r="I117" s="464"/>
      <c r="J117" s="636"/>
    </row>
    <row r="118" spans="2:11" s="108" customFormat="1" ht="15.75" customHeight="1">
      <c r="B118" s="1680" t="s">
        <v>890</v>
      </c>
      <c r="C118" s="1680"/>
      <c r="D118" s="1680"/>
      <c r="E118" s="1680"/>
      <c r="F118" s="1680"/>
      <c r="G118" s="1680"/>
      <c r="H118" s="1680"/>
      <c r="I118" s="1680"/>
      <c r="J118" s="632"/>
      <c r="K118" s="466"/>
    </row>
    <row r="119" spans="2:11" s="108" customFormat="1" ht="15.75" customHeight="1">
      <c r="B119" s="1680"/>
      <c r="C119" s="1680"/>
      <c r="D119" s="1680"/>
      <c r="E119" s="1680"/>
      <c r="F119" s="1680"/>
      <c r="G119" s="1680"/>
      <c r="H119" s="1680"/>
      <c r="I119" s="1680"/>
      <c r="J119" s="632"/>
      <c r="K119" s="466"/>
    </row>
    <row r="120" spans="2:11" s="108" customFormat="1" ht="13">
      <c r="B120" s="465" t="s">
        <v>891</v>
      </c>
      <c r="C120" s="465"/>
      <c r="H120" s="464"/>
      <c r="I120" s="464"/>
      <c r="J120" s="636"/>
    </row>
    <row r="121" spans="2:11" ht="13">
      <c r="C121" s="444"/>
      <c r="E121" s="417"/>
      <c r="F121" s="417"/>
      <c r="H121" s="467"/>
      <c r="I121" s="468"/>
      <c r="J121" s="445"/>
    </row>
    <row r="122" spans="2:11" ht="13">
      <c r="B122" s="444"/>
      <c r="C122" s="469"/>
    </row>
    <row r="123" spans="2:11" ht="13">
      <c r="B123" s="407" t="s">
        <v>165</v>
      </c>
      <c r="C123" s="407"/>
      <c r="D123" s="407"/>
      <c r="E123" s="407" t="s">
        <v>166</v>
      </c>
      <c r="F123" s="407" t="s">
        <v>1056</v>
      </c>
      <c r="G123" s="407" t="s">
        <v>1194</v>
      </c>
      <c r="H123" s="407" t="s">
        <v>1195</v>
      </c>
      <c r="I123" s="407" t="s">
        <v>1196</v>
      </c>
      <c r="J123" s="407" t="s">
        <v>1197</v>
      </c>
    </row>
    <row r="124" spans="2:11" ht="13">
      <c r="B124" s="416"/>
      <c r="C124" s="108"/>
      <c r="D124" s="108"/>
      <c r="E124" s="407"/>
      <c r="F124" s="407" t="s">
        <v>1228</v>
      </c>
      <c r="G124" s="407" t="s">
        <v>239</v>
      </c>
      <c r="H124" s="407"/>
      <c r="I124" s="407"/>
      <c r="J124" s="632"/>
    </row>
    <row r="125" spans="2:11" ht="13">
      <c r="B125" s="416"/>
      <c r="C125" s="424"/>
      <c r="D125" s="108"/>
      <c r="E125" s="407"/>
      <c r="F125" s="407" t="s">
        <v>1229</v>
      </c>
      <c r="G125" s="407" t="s">
        <v>209</v>
      </c>
      <c r="H125" s="407" t="s">
        <v>240</v>
      </c>
      <c r="I125" s="407" t="s">
        <v>241</v>
      </c>
      <c r="J125" s="632"/>
    </row>
    <row r="126" spans="2:11" ht="13">
      <c r="B126" s="416" t="s">
        <v>892</v>
      </c>
      <c r="C126" s="108"/>
      <c r="D126" s="108"/>
      <c r="E126" s="407" t="s">
        <v>44</v>
      </c>
      <c r="F126" s="410" t="s">
        <v>1230</v>
      </c>
      <c r="G126" s="407" t="s">
        <v>242</v>
      </c>
      <c r="H126" s="407" t="s">
        <v>242</v>
      </c>
      <c r="I126" s="407" t="s">
        <v>242</v>
      </c>
      <c r="J126" s="407" t="s">
        <v>246</v>
      </c>
    </row>
    <row r="127" spans="2:11">
      <c r="B127" s="587" t="s">
        <v>1882</v>
      </c>
      <c r="C127" s="588"/>
      <c r="D127" s="591"/>
      <c r="E127" s="1619">
        <f t="shared" ref="E127:E130" si="5">SUM(F127:I127)</f>
        <v>-527204709.75201559</v>
      </c>
      <c r="F127" s="589">
        <v>227640.87424799957</v>
      </c>
      <c r="G127" s="589">
        <v>0</v>
      </c>
      <c r="H127" s="589">
        <v>-527432350.62626362</v>
      </c>
      <c r="I127" s="589">
        <v>0</v>
      </c>
      <c r="J127" s="1488" t="s">
        <v>1742</v>
      </c>
    </row>
    <row r="128" spans="2:11">
      <c r="B128" s="587" t="s">
        <v>1883</v>
      </c>
      <c r="C128" s="588"/>
      <c r="D128" s="591"/>
      <c r="E128" s="1619">
        <f t="shared" si="5"/>
        <v>20072943.231921002</v>
      </c>
      <c r="F128" s="589">
        <v>20072943.231921002</v>
      </c>
      <c r="G128" s="589">
        <v>0</v>
      </c>
      <c r="H128" s="589">
        <v>0</v>
      </c>
      <c r="I128" s="589">
        <v>0</v>
      </c>
      <c r="J128" s="1488" t="s">
        <v>1743</v>
      </c>
    </row>
    <row r="129" spans="2:10" ht="37.5">
      <c r="B129" s="587" t="s">
        <v>1740</v>
      </c>
      <c r="C129" s="588"/>
      <c r="D129" s="591"/>
      <c r="E129" s="1619">
        <f t="shared" si="5"/>
        <v>-10604084.839578001</v>
      </c>
      <c r="F129" s="589">
        <v>-7819374.0627819216</v>
      </c>
      <c r="G129" s="589">
        <v>-2784710.7767960792</v>
      </c>
      <c r="H129" s="589">
        <v>0</v>
      </c>
      <c r="I129" s="589">
        <v>0</v>
      </c>
      <c r="J129" s="592" t="s">
        <v>1744</v>
      </c>
    </row>
    <row r="130" spans="2:10" ht="25">
      <c r="B130" s="587" t="s">
        <v>1741</v>
      </c>
      <c r="C130" s="588"/>
      <c r="D130" s="591"/>
      <c r="E130" s="1619">
        <f t="shared" si="5"/>
        <v>-15326373.830730001</v>
      </c>
      <c r="F130" s="589">
        <v>-15326373.830730001</v>
      </c>
      <c r="G130" s="589">
        <v>0</v>
      </c>
      <c r="H130" s="589">
        <v>0</v>
      </c>
      <c r="I130" s="589">
        <v>0</v>
      </c>
      <c r="J130" s="1488" t="s">
        <v>1884</v>
      </c>
    </row>
    <row r="131" spans="2:10" ht="13">
      <c r="B131" s="432" t="s">
        <v>893</v>
      </c>
      <c r="C131" s="430"/>
      <c r="D131" s="430"/>
      <c r="E131" s="431">
        <f>SUM(E127:E130)</f>
        <v>-533062225.19040257</v>
      </c>
      <c r="F131" s="431">
        <f>SUM(F127:F130)</f>
        <v>-2845163.7873429228</v>
      </c>
      <c r="G131" s="431">
        <f>SUM(G127:G130)</f>
        <v>-2784710.7767960792</v>
      </c>
      <c r="H131" s="431">
        <f>SUM(H127:H130)</f>
        <v>-527432350.62626362</v>
      </c>
      <c r="I131" s="431">
        <f>SUM(I127:I130)</f>
        <v>0</v>
      </c>
      <c r="J131" s="634"/>
    </row>
    <row r="132" spans="2:10" ht="13">
      <c r="B132" s="432"/>
      <c r="C132" s="430"/>
      <c r="D132" s="430"/>
      <c r="E132" s="431"/>
      <c r="F132" s="431"/>
      <c r="G132" s="431"/>
      <c r="H132" s="431"/>
      <c r="I132" s="431"/>
      <c r="J132" s="634"/>
    </row>
    <row r="133" spans="2:10">
      <c r="B133" s="450" t="s">
        <v>1650</v>
      </c>
      <c r="C133" s="451"/>
      <c r="D133" s="452"/>
      <c r="E133" s="589">
        <f t="shared" ref="E133:E136" si="6">F133+G133+H133+I133</f>
        <v>0</v>
      </c>
      <c r="F133" s="426">
        <v>0</v>
      </c>
      <c r="G133" s="426">
        <v>0</v>
      </c>
      <c r="H133" s="426">
        <v>0</v>
      </c>
      <c r="I133" s="426">
        <v>0</v>
      </c>
      <c r="J133" s="436"/>
    </row>
    <row r="134" spans="2:10">
      <c r="B134" s="433" t="s">
        <v>1647</v>
      </c>
      <c r="C134" s="434"/>
      <c r="D134" s="452"/>
      <c r="E134" s="589">
        <f t="shared" si="6"/>
        <v>10604084.839578001</v>
      </c>
      <c r="F134" s="426">
        <f>-F129</f>
        <v>7819374.0627819216</v>
      </c>
      <c r="G134" s="426">
        <f t="shared" ref="G134:I134" si="7">-G129</f>
        <v>2784710.7767960792</v>
      </c>
      <c r="H134" s="426">
        <f t="shared" si="7"/>
        <v>0</v>
      </c>
      <c r="I134" s="426">
        <f t="shared" si="7"/>
        <v>0</v>
      </c>
      <c r="J134" s="436"/>
    </row>
    <row r="135" spans="2:10">
      <c r="B135" s="433" t="s">
        <v>1648</v>
      </c>
      <c r="C135" s="434"/>
      <c r="D135" s="452"/>
      <c r="E135" s="589">
        <f t="shared" si="6"/>
        <v>15326373.830730001</v>
      </c>
      <c r="F135" s="426">
        <f>-F130</f>
        <v>15326373.830730001</v>
      </c>
      <c r="G135" s="426">
        <f t="shared" ref="G135:I135" si="8">-G130</f>
        <v>0</v>
      </c>
      <c r="H135" s="426">
        <f t="shared" si="8"/>
        <v>0</v>
      </c>
      <c r="I135" s="426">
        <f t="shared" si="8"/>
        <v>0</v>
      </c>
      <c r="J135" s="436"/>
    </row>
    <row r="136" spans="2:10">
      <c r="B136" s="433" t="s">
        <v>1649</v>
      </c>
      <c r="C136" s="434"/>
      <c r="D136" s="452"/>
      <c r="E136" s="589">
        <f t="shared" si="6"/>
        <v>0</v>
      </c>
      <c r="F136" s="426"/>
      <c r="G136" s="426"/>
      <c r="H136" s="426"/>
      <c r="I136" s="426"/>
      <c r="J136" s="436"/>
    </row>
    <row r="137" spans="2:10" ht="5.15" customHeight="1">
      <c r="B137" s="428"/>
      <c r="C137" s="429"/>
      <c r="D137" s="430"/>
      <c r="E137" s="431"/>
      <c r="F137" s="431"/>
      <c r="G137" s="431"/>
      <c r="H137" s="431"/>
      <c r="I137" s="431"/>
      <c r="J137" s="634"/>
    </row>
    <row r="138" spans="2:10" ht="13">
      <c r="B138" s="453" t="s">
        <v>894</v>
      </c>
      <c r="C138" s="454"/>
      <c r="D138" s="430"/>
      <c r="E138" s="431">
        <f t="shared" ref="E138:H138" si="9">SUM(E133:E137)+E131</f>
        <v>-507131766.52009457</v>
      </c>
      <c r="F138" s="431">
        <f t="shared" si="9"/>
        <v>20300584.106169</v>
      </c>
      <c r="G138" s="431">
        <f t="shared" si="9"/>
        <v>0</v>
      </c>
      <c r="H138" s="431">
        <f t="shared" si="9"/>
        <v>-527432350.62626362</v>
      </c>
      <c r="I138" s="431">
        <f>SUM(I133:I137)+I131</f>
        <v>0</v>
      </c>
      <c r="J138" s="634"/>
    </row>
    <row r="139" spans="2:10" ht="13">
      <c r="B139" s="455"/>
      <c r="C139" s="456"/>
      <c r="D139" s="456"/>
      <c r="E139" s="440"/>
      <c r="F139" s="431"/>
      <c r="G139" s="431"/>
      <c r="H139" s="431"/>
      <c r="I139" s="431"/>
      <c r="J139" s="442"/>
    </row>
    <row r="140" spans="2:10" ht="13">
      <c r="B140" s="457" t="s">
        <v>245</v>
      </c>
      <c r="C140" s="458"/>
      <c r="D140" s="439"/>
      <c r="E140" s="440"/>
      <c r="F140" s="440"/>
      <c r="G140" s="440"/>
      <c r="H140" s="440"/>
      <c r="I140" s="441">
        <f>$I$70</f>
        <v>0.16079862797827263</v>
      </c>
      <c r="J140" s="442"/>
    </row>
    <row r="141" spans="2:10" ht="13">
      <c r="B141" s="437" t="s">
        <v>218</v>
      </c>
      <c r="C141" s="438"/>
      <c r="D141" s="439"/>
      <c r="E141" s="440"/>
      <c r="F141" s="440"/>
      <c r="G141" s="440"/>
      <c r="H141" s="441">
        <f>$H$71</f>
        <v>0.37897122348685275</v>
      </c>
      <c r="I141" s="440"/>
      <c r="J141" s="442"/>
    </row>
    <row r="142" spans="2:10" ht="13">
      <c r="B142" s="437" t="s">
        <v>883</v>
      </c>
      <c r="C142" s="438"/>
      <c r="D142" s="439"/>
      <c r="E142" s="440"/>
      <c r="F142" s="440"/>
      <c r="G142" s="441">
        <f>$G$72</f>
        <v>1</v>
      </c>
      <c r="H142" s="440"/>
      <c r="I142" s="440"/>
      <c r="J142" s="442"/>
    </row>
    <row r="143" spans="2:10" ht="13">
      <c r="B143" s="437" t="s">
        <v>884</v>
      </c>
      <c r="C143" s="438"/>
      <c r="D143" s="439"/>
      <c r="E143" s="440"/>
      <c r="F143" s="441">
        <f>$F$73</f>
        <v>0</v>
      </c>
      <c r="G143" s="440"/>
      <c r="H143" s="440"/>
      <c r="I143" s="440"/>
      <c r="J143" s="442"/>
    </row>
    <row r="144" spans="2:10" ht="13">
      <c r="B144" s="443" t="s">
        <v>885</v>
      </c>
      <c r="C144" s="438"/>
      <c r="D144" s="439"/>
      <c r="E144" s="440">
        <f>F144+G144+H144+I144</f>
        <v>-199881683.22338182</v>
      </c>
      <c r="F144" s="440">
        <f>F143*F138</f>
        <v>0</v>
      </c>
      <c r="G144" s="440">
        <f>G138*G142</f>
        <v>0</v>
      </c>
      <c r="H144" s="440">
        <f>H138*H141</f>
        <v>-199881683.22338182</v>
      </c>
      <c r="I144" s="440">
        <f>I140*I138</f>
        <v>0</v>
      </c>
      <c r="J144" s="442"/>
    </row>
    <row r="145" spans="2:10" ht="17.25" customHeight="1">
      <c r="B145" s="424"/>
      <c r="C145" s="424"/>
      <c r="E145" s="414"/>
      <c r="F145" s="414"/>
      <c r="G145" s="414"/>
      <c r="H145" s="414"/>
      <c r="I145" s="414"/>
      <c r="J145" s="445"/>
    </row>
    <row r="146" spans="2:10" ht="13">
      <c r="B146" s="444"/>
      <c r="E146" s="414"/>
      <c r="F146" s="414"/>
      <c r="G146" s="414"/>
      <c r="H146" s="414"/>
      <c r="I146" s="414"/>
      <c r="J146" s="445"/>
    </row>
    <row r="147" spans="2:10" ht="13">
      <c r="B147" s="407" t="s">
        <v>165</v>
      </c>
      <c r="C147" s="407"/>
      <c r="D147" s="407"/>
      <c r="E147" s="407" t="s">
        <v>166</v>
      </c>
      <c r="F147" s="407" t="s">
        <v>1056</v>
      </c>
      <c r="G147" s="407" t="s">
        <v>1194</v>
      </c>
      <c r="H147" s="407" t="s">
        <v>1195</v>
      </c>
      <c r="I147" s="407" t="s">
        <v>1196</v>
      </c>
      <c r="J147" s="407" t="s">
        <v>1197</v>
      </c>
    </row>
    <row r="148" spans="2:10" ht="13">
      <c r="B148" s="416"/>
      <c r="C148" s="108"/>
      <c r="D148" s="108"/>
      <c r="E148" s="407"/>
      <c r="F148" s="407" t="s">
        <v>1228</v>
      </c>
      <c r="G148" s="407" t="s">
        <v>239</v>
      </c>
      <c r="H148" s="407"/>
      <c r="I148" s="407"/>
      <c r="J148" s="632"/>
    </row>
    <row r="149" spans="2:10" ht="13">
      <c r="B149" s="416"/>
      <c r="C149" s="108"/>
      <c r="D149" s="108"/>
      <c r="E149" s="407"/>
      <c r="F149" s="407" t="s">
        <v>1229</v>
      </c>
      <c r="G149" s="407" t="s">
        <v>209</v>
      </c>
      <c r="H149" s="407" t="s">
        <v>240</v>
      </c>
      <c r="I149" s="407" t="s">
        <v>241</v>
      </c>
      <c r="J149" s="632"/>
    </row>
    <row r="150" spans="2:10" ht="13">
      <c r="B150" s="416" t="s">
        <v>895</v>
      </c>
      <c r="C150" s="108"/>
      <c r="D150" s="108"/>
      <c r="E150" s="407" t="s">
        <v>44</v>
      </c>
      <c r="F150" s="410" t="s">
        <v>1230</v>
      </c>
      <c r="G150" s="407" t="s">
        <v>242</v>
      </c>
      <c r="H150" s="407" t="s">
        <v>242</v>
      </c>
      <c r="I150" s="407" t="s">
        <v>242</v>
      </c>
      <c r="J150" s="407" t="s">
        <v>246</v>
      </c>
    </row>
    <row r="151" spans="2:10">
      <c r="B151" s="587" t="s">
        <v>1882</v>
      </c>
      <c r="C151" s="446"/>
      <c r="D151" s="448"/>
      <c r="E151" s="589">
        <f t="shared" ref="E151" si="10">F151+G151+H151+I151</f>
        <v>-245640514.602</v>
      </c>
      <c r="F151" s="589">
        <v>0</v>
      </c>
      <c r="G151" s="589">
        <v>0</v>
      </c>
      <c r="H151" s="589">
        <v>-245640514.602</v>
      </c>
      <c r="I151" s="589">
        <v>0</v>
      </c>
      <c r="J151" s="1489" t="s">
        <v>1742</v>
      </c>
    </row>
    <row r="152" spans="2:10">
      <c r="B152" s="470"/>
      <c r="C152" s="446"/>
      <c r="D152" s="448"/>
      <c r="E152" s="426"/>
      <c r="F152" s="426"/>
      <c r="G152" s="426"/>
      <c r="H152" s="426"/>
      <c r="I152" s="426"/>
      <c r="J152" s="427"/>
    </row>
    <row r="153" spans="2:10">
      <c r="B153" s="470"/>
      <c r="C153" s="446"/>
      <c r="D153" s="448"/>
      <c r="E153" s="426"/>
      <c r="F153" s="426"/>
      <c r="G153" s="426"/>
      <c r="H153" s="426"/>
      <c r="I153" s="426"/>
      <c r="J153" s="427"/>
    </row>
    <row r="154" spans="2:10">
      <c r="B154" s="470"/>
      <c r="C154" s="446"/>
      <c r="D154" s="447"/>
      <c r="E154" s="449"/>
      <c r="F154" s="449"/>
      <c r="G154" s="449"/>
      <c r="H154" s="449"/>
      <c r="I154" s="449"/>
      <c r="J154" s="635"/>
    </row>
    <row r="155" spans="2:10" ht="13">
      <c r="B155" s="432" t="s">
        <v>896</v>
      </c>
      <c r="C155" s="430"/>
      <c r="D155" s="430"/>
      <c r="E155" s="431">
        <f>SUM(E151:E154)</f>
        <v>-245640514.602</v>
      </c>
      <c r="F155" s="431">
        <f>SUM(F151:F154)</f>
        <v>0</v>
      </c>
      <c r="G155" s="431">
        <f>SUM(G151:G154)</f>
        <v>0</v>
      </c>
      <c r="H155" s="431">
        <f>SUM(H151:H154)</f>
        <v>-245640514.602</v>
      </c>
      <c r="I155" s="431">
        <f>SUM(I151:I154)</f>
        <v>0</v>
      </c>
      <c r="J155" s="634"/>
    </row>
    <row r="156" spans="2:10" ht="13">
      <c r="B156" s="432"/>
      <c r="C156" s="430"/>
      <c r="D156" s="430"/>
      <c r="E156" s="431"/>
      <c r="F156" s="431"/>
      <c r="G156" s="431"/>
      <c r="H156" s="431"/>
      <c r="I156" s="431"/>
      <c r="J156" s="634"/>
    </row>
    <row r="157" spans="2:10">
      <c r="B157" s="450" t="s">
        <v>1650</v>
      </c>
      <c r="C157" s="451"/>
      <c r="D157" s="452"/>
      <c r="E157" s="435"/>
      <c r="F157" s="426"/>
      <c r="G157" s="426"/>
      <c r="H157" s="426"/>
      <c r="I157" s="426"/>
      <c r="J157" s="436"/>
    </row>
    <row r="158" spans="2:10">
      <c r="B158" s="433" t="s">
        <v>1647</v>
      </c>
      <c r="C158" s="434"/>
      <c r="D158" s="452"/>
      <c r="E158" s="435"/>
      <c r="F158" s="426"/>
      <c r="G158" s="426"/>
      <c r="H158" s="426"/>
      <c r="I158" s="426"/>
      <c r="J158" s="436"/>
    </row>
    <row r="159" spans="2:10">
      <c r="B159" s="433" t="s">
        <v>1648</v>
      </c>
      <c r="C159" s="434"/>
      <c r="D159" s="452"/>
      <c r="E159" s="435"/>
      <c r="F159" s="426"/>
      <c r="G159" s="426"/>
      <c r="H159" s="426"/>
      <c r="I159" s="426"/>
      <c r="J159" s="436"/>
    </row>
    <row r="160" spans="2:10">
      <c r="B160" s="433" t="s">
        <v>1649</v>
      </c>
      <c r="C160" s="434"/>
      <c r="D160" s="452"/>
      <c r="E160" s="435"/>
      <c r="F160" s="426"/>
      <c r="G160" s="426"/>
      <c r="H160" s="426"/>
      <c r="I160" s="426"/>
      <c r="J160" s="436"/>
    </row>
    <row r="161" spans="2:10" ht="5.15" customHeight="1">
      <c r="B161" s="428"/>
      <c r="C161" s="429"/>
      <c r="D161" s="430"/>
      <c r="E161" s="431"/>
      <c r="F161" s="431"/>
      <c r="G161" s="431"/>
      <c r="H161" s="431"/>
      <c r="I161" s="431"/>
      <c r="J161" s="634"/>
    </row>
    <row r="162" spans="2:10" ht="13">
      <c r="B162" s="453" t="s">
        <v>894</v>
      </c>
      <c r="C162" s="454"/>
      <c r="D162" s="430"/>
      <c r="E162" s="431">
        <f t="shared" ref="E162:H162" si="11">SUM(E157:E161)+E155</f>
        <v>-245640514.602</v>
      </c>
      <c r="F162" s="431">
        <f t="shared" si="11"/>
        <v>0</v>
      </c>
      <c r="G162" s="431">
        <f t="shared" si="11"/>
        <v>0</v>
      </c>
      <c r="H162" s="431">
        <f t="shared" si="11"/>
        <v>-245640514.602</v>
      </c>
      <c r="I162" s="431">
        <f>SUM(I157:I161)+I155</f>
        <v>0</v>
      </c>
      <c r="J162" s="634"/>
    </row>
    <row r="163" spans="2:10" ht="13">
      <c r="B163" s="455"/>
      <c r="C163" s="456"/>
      <c r="D163" s="456"/>
      <c r="E163" s="440"/>
      <c r="F163" s="431"/>
      <c r="G163" s="431"/>
      <c r="H163" s="431"/>
      <c r="I163" s="431"/>
      <c r="J163" s="442"/>
    </row>
    <row r="164" spans="2:10" ht="13">
      <c r="B164" s="457" t="s">
        <v>245</v>
      </c>
      <c r="C164" s="458"/>
      <c r="D164" s="439"/>
      <c r="E164" s="440"/>
      <c r="F164" s="440"/>
      <c r="G164" s="440"/>
      <c r="H164" s="440"/>
      <c r="I164" s="441">
        <f>$I$70</f>
        <v>0.16079862797827263</v>
      </c>
      <c r="J164" s="442"/>
    </row>
    <row r="165" spans="2:10" ht="13">
      <c r="B165" s="437" t="s">
        <v>218</v>
      </c>
      <c r="C165" s="438"/>
      <c r="D165" s="439"/>
      <c r="E165" s="440"/>
      <c r="F165" s="440"/>
      <c r="G165" s="440"/>
      <c r="H165" s="441">
        <f>$H$71</f>
        <v>0.37897122348685275</v>
      </c>
      <c r="I165" s="440"/>
      <c r="J165" s="442"/>
    </row>
    <row r="166" spans="2:10" ht="13">
      <c r="B166" s="437" t="s">
        <v>883</v>
      </c>
      <c r="C166" s="438"/>
      <c r="D166" s="439"/>
      <c r="E166" s="440"/>
      <c r="F166" s="440"/>
      <c r="G166" s="441">
        <f>$G$72</f>
        <v>1</v>
      </c>
      <c r="H166" s="440"/>
      <c r="I166" s="440"/>
      <c r="J166" s="442"/>
    </row>
    <row r="167" spans="2:10" ht="13">
      <c r="B167" s="437" t="s">
        <v>884</v>
      </c>
      <c r="C167" s="438"/>
      <c r="D167" s="439"/>
      <c r="E167" s="440"/>
      <c r="F167" s="441">
        <f>$F$73</f>
        <v>0</v>
      </c>
      <c r="G167" s="440"/>
      <c r="H167" s="440"/>
      <c r="I167" s="440"/>
      <c r="J167" s="442"/>
    </row>
    <row r="168" spans="2:10" ht="13">
      <c r="B168" s="443" t="s">
        <v>885</v>
      </c>
      <c r="C168" s="438"/>
      <c r="D168" s="439"/>
      <c r="E168" s="440">
        <f>F168+G168+H168+I168</f>
        <v>-93090686.356660053</v>
      </c>
      <c r="F168" s="440">
        <f>F167*F162</f>
        <v>0</v>
      </c>
      <c r="G168" s="440">
        <f>G162*G166</f>
        <v>0</v>
      </c>
      <c r="H168" s="440">
        <f>H162*H165</f>
        <v>-93090686.356660053</v>
      </c>
      <c r="I168" s="440">
        <f>I164*I162</f>
        <v>0</v>
      </c>
      <c r="J168" s="442"/>
    </row>
    <row r="169" spans="2:10" ht="13">
      <c r="B169" s="444"/>
      <c r="E169" s="414"/>
      <c r="F169" s="414"/>
      <c r="G169" s="414"/>
      <c r="H169" s="414"/>
      <c r="I169" s="414"/>
      <c r="J169" s="445"/>
    </row>
    <row r="170" spans="2:10" ht="13">
      <c r="B170" s="444"/>
      <c r="E170" s="414"/>
      <c r="F170" s="414"/>
      <c r="G170" s="414"/>
      <c r="H170" s="414"/>
      <c r="I170" s="414"/>
      <c r="J170" s="445"/>
    </row>
    <row r="171" spans="2:10" ht="13">
      <c r="B171" s="407" t="s">
        <v>165</v>
      </c>
      <c r="C171" s="407"/>
      <c r="D171" s="407"/>
      <c r="E171" s="407" t="s">
        <v>166</v>
      </c>
      <c r="F171" s="407" t="s">
        <v>1056</v>
      </c>
      <c r="G171" s="407" t="s">
        <v>1194</v>
      </c>
      <c r="H171" s="407" t="s">
        <v>1195</v>
      </c>
      <c r="I171" s="407" t="s">
        <v>1196</v>
      </c>
      <c r="J171" s="407" t="s">
        <v>1197</v>
      </c>
    </row>
    <row r="172" spans="2:10" ht="13">
      <c r="B172" s="416"/>
      <c r="C172" s="108"/>
      <c r="D172" s="108"/>
      <c r="E172" s="407"/>
      <c r="F172" s="407" t="s">
        <v>1228</v>
      </c>
      <c r="G172" s="407" t="s">
        <v>239</v>
      </c>
      <c r="H172" s="407"/>
      <c r="I172" s="407"/>
      <c r="J172" s="632"/>
    </row>
    <row r="173" spans="2:10" ht="13">
      <c r="B173" s="416"/>
      <c r="C173" s="108"/>
      <c r="D173" s="108"/>
      <c r="E173" s="407"/>
      <c r="F173" s="407" t="s">
        <v>1229</v>
      </c>
      <c r="G173" s="407" t="s">
        <v>209</v>
      </c>
      <c r="H173" s="407" t="s">
        <v>240</v>
      </c>
      <c r="I173" s="407" t="s">
        <v>241</v>
      </c>
      <c r="J173" s="632"/>
    </row>
    <row r="174" spans="2:10" ht="13">
      <c r="B174" s="416" t="s">
        <v>897</v>
      </c>
      <c r="C174" s="108"/>
      <c r="D174" s="108"/>
      <c r="E174" s="407" t="s">
        <v>44</v>
      </c>
      <c r="F174" s="410" t="s">
        <v>1230</v>
      </c>
      <c r="G174" s="407" t="s">
        <v>242</v>
      </c>
      <c r="H174" s="407" t="s">
        <v>242</v>
      </c>
      <c r="I174" s="407" t="s">
        <v>242</v>
      </c>
      <c r="J174" s="407" t="s">
        <v>246</v>
      </c>
    </row>
    <row r="175" spans="2:10">
      <c r="B175" s="439" t="s">
        <v>898</v>
      </c>
      <c r="C175" s="439"/>
      <c r="D175" s="439"/>
      <c r="E175" s="431">
        <f>SUM(F175:I175)</f>
        <v>-533062225.19040263</v>
      </c>
      <c r="F175" s="440">
        <f>F131</f>
        <v>-2845163.7873429228</v>
      </c>
      <c r="G175" s="440">
        <f>G131</f>
        <v>-2784710.7767960792</v>
      </c>
      <c r="H175" s="440">
        <f>H131</f>
        <v>-527432350.62626362</v>
      </c>
      <c r="I175" s="440">
        <f>I131</f>
        <v>0</v>
      </c>
      <c r="J175" s="442"/>
    </row>
    <row r="176" spans="2:10">
      <c r="B176" s="439" t="s">
        <v>895</v>
      </c>
      <c r="C176" s="439"/>
      <c r="D176" s="439"/>
      <c r="E176" s="431">
        <f>SUM(F176:I176)</f>
        <v>-245640514.602</v>
      </c>
      <c r="F176" s="440">
        <f>F155</f>
        <v>0</v>
      </c>
      <c r="G176" s="440">
        <f>G155</f>
        <v>0</v>
      </c>
      <c r="H176" s="440">
        <f>H155</f>
        <v>-245640514.602</v>
      </c>
      <c r="I176" s="440">
        <f>I155</f>
        <v>0</v>
      </c>
      <c r="J176" s="442"/>
    </row>
    <row r="177" spans="2:12" ht="13">
      <c r="B177" s="432" t="s">
        <v>899</v>
      </c>
      <c r="C177" s="439"/>
      <c r="D177" s="439"/>
      <c r="E177" s="440">
        <f>E175+E176</f>
        <v>-778702739.79240263</v>
      </c>
      <c r="F177" s="440">
        <f>F175+F176</f>
        <v>-2845163.7873429228</v>
      </c>
      <c r="G177" s="440">
        <f>G175+G176</f>
        <v>-2784710.7767960792</v>
      </c>
      <c r="H177" s="440">
        <f>H175+H176</f>
        <v>-773072865.22826362</v>
      </c>
      <c r="I177" s="440">
        <f>I175+I176</f>
        <v>0</v>
      </c>
      <c r="J177" s="442"/>
    </row>
    <row r="178" spans="2:12" ht="13">
      <c r="B178" s="444"/>
      <c r="E178" s="414"/>
      <c r="F178" s="414"/>
      <c r="G178" s="414"/>
      <c r="H178" s="414"/>
      <c r="I178" s="414"/>
      <c r="J178" s="445"/>
    </row>
    <row r="179" spans="2:12" s="108" customFormat="1" ht="13">
      <c r="B179" s="416" t="s">
        <v>252</v>
      </c>
      <c r="G179" s="464"/>
      <c r="H179" s="464"/>
      <c r="I179" s="464"/>
      <c r="J179" s="636"/>
    </row>
    <row r="180" spans="2:12" s="108" customFormat="1" ht="12.75" customHeight="1">
      <c r="B180" s="1680" t="s">
        <v>1235</v>
      </c>
      <c r="C180" s="1680"/>
      <c r="D180" s="1680"/>
      <c r="E180" s="1680"/>
      <c r="F180" s="1680"/>
      <c r="G180" s="1680"/>
      <c r="H180" s="1680"/>
      <c r="I180" s="1680"/>
      <c r="J180" s="636"/>
    </row>
    <row r="181" spans="2:12" s="108" customFormat="1" ht="13">
      <c r="B181" s="465" t="s">
        <v>248</v>
      </c>
      <c r="C181" s="465"/>
      <c r="H181" s="464"/>
      <c r="I181" s="464"/>
      <c r="J181" s="636"/>
    </row>
    <row r="182" spans="2:12" s="108" customFormat="1" ht="13">
      <c r="B182" s="465" t="s">
        <v>249</v>
      </c>
      <c r="C182" s="465"/>
      <c r="H182" s="464"/>
      <c r="I182" s="464"/>
      <c r="J182" s="636"/>
    </row>
    <row r="183" spans="2:12" s="108" customFormat="1" ht="13">
      <c r="B183" s="465" t="s">
        <v>250</v>
      </c>
      <c r="C183" s="465"/>
      <c r="H183" s="464"/>
      <c r="I183" s="464"/>
      <c r="J183" s="636"/>
    </row>
    <row r="184" spans="2:12" s="108" customFormat="1" ht="15.75" customHeight="1">
      <c r="B184" s="1680" t="s">
        <v>890</v>
      </c>
      <c r="C184" s="1680"/>
      <c r="D184" s="1680"/>
      <c r="E184" s="1680"/>
      <c r="F184" s="1680"/>
      <c r="G184" s="1680"/>
      <c r="H184" s="1680"/>
      <c r="I184" s="1680"/>
      <c r="J184" s="632"/>
      <c r="K184" s="466"/>
    </row>
    <row r="185" spans="2:12" s="108" customFormat="1" ht="15.75" customHeight="1">
      <c r="B185" s="1680"/>
      <c r="C185" s="1680"/>
      <c r="D185" s="1680"/>
      <c r="E185" s="1680"/>
      <c r="F185" s="1680"/>
      <c r="G185" s="1680"/>
      <c r="H185" s="1680"/>
      <c r="I185" s="1680"/>
      <c r="J185" s="632"/>
      <c r="K185" s="466"/>
    </row>
    <row r="186" spans="2:12" s="108" customFormat="1" ht="13">
      <c r="B186" s="465" t="s">
        <v>900</v>
      </c>
      <c r="G186" s="464"/>
      <c r="H186" s="464"/>
      <c r="I186" s="464"/>
      <c r="J186" s="636"/>
    </row>
    <row r="187" spans="2:12" ht="13">
      <c r="B187" s="471" t="s">
        <v>901</v>
      </c>
    </row>
    <row r="188" spans="2:12" ht="12" customHeight="1">
      <c r="B188" s="472"/>
      <c r="C188" s="473"/>
      <c r="D188" s="474"/>
      <c r="E188" s="474"/>
      <c r="F188" s="474"/>
      <c r="G188" s="474"/>
      <c r="H188" s="474"/>
      <c r="I188" s="474"/>
      <c r="J188" s="474"/>
    </row>
    <row r="189" spans="2:12" ht="13">
      <c r="B189" s="404"/>
    </row>
    <row r="190" spans="2:12" ht="13">
      <c r="B190" s="407" t="s">
        <v>165</v>
      </c>
      <c r="C190" s="407"/>
      <c r="D190" s="407"/>
      <c r="E190" s="407" t="s">
        <v>166</v>
      </c>
      <c r="F190" s="407" t="s">
        <v>1056</v>
      </c>
      <c r="G190" s="407" t="s">
        <v>1194</v>
      </c>
      <c r="H190" s="407" t="s">
        <v>1195</v>
      </c>
      <c r="I190" s="407" t="s">
        <v>1196</v>
      </c>
      <c r="J190" s="407" t="s">
        <v>1197</v>
      </c>
    </row>
    <row r="191" spans="2:12" ht="13">
      <c r="B191" s="416"/>
      <c r="C191" s="108"/>
      <c r="D191" s="108"/>
      <c r="E191" s="407"/>
      <c r="F191" s="407" t="s">
        <v>1228</v>
      </c>
      <c r="G191" s="407" t="s">
        <v>239</v>
      </c>
      <c r="H191" s="407"/>
      <c r="I191" s="407"/>
      <c r="J191" s="632"/>
    </row>
    <row r="192" spans="2:12" ht="13">
      <c r="B192" s="416"/>
      <c r="C192" s="424"/>
      <c r="D192" s="108"/>
      <c r="E192" s="407"/>
      <c r="F192" s="407" t="s">
        <v>1229</v>
      </c>
      <c r="G192" s="407" t="s">
        <v>209</v>
      </c>
      <c r="H192" s="407" t="s">
        <v>240</v>
      </c>
      <c r="I192" s="407" t="s">
        <v>241</v>
      </c>
      <c r="J192" s="632"/>
      <c r="L192" s="403" t="s">
        <v>86</v>
      </c>
    </row>
    <row r="193" spans="2:10" ht="13">
      <c r="B193" s="416" t="s">
        <v>902</v>
      </c>
      <c r="C193" s="108"/>
      <c r="D193" s="108"/>
      <c r="E193" s="407" t="s">
        <v>44</v>
      </c>
      <c r="F193" s="410" t="s">
        <v>1230</v>
      </c>
      <c r="G193" s="407" t="s">
        <v>242</v>
      </c>
      <c r="H193" s="407" t="s">
        <v>242</v>
      </c>
      <c r="I193" s="407" t="s">
        <v>242</v>
      </c>
      <c r="J193" s="407" t="s">
        <v>246</v>
      </c>
    </row>
    <row r="194" spans="2:10">
      <c r="B194" s="587" t="s">
        <v>1724</v>
      </c>
      <c r="C194" s="551"/>
      <c r="D194" s="552"/>
      <c r="E194" s="589">
        <f t="shared" ref="E194:E201" si="12">F194+G194+H194+I194</f>
        <v>-330538.99658999994</v>
      </c>
      <c r="F194" s="589">
        <v>-330538.99658999994</v>
      </c>
      <c r="G194" s="589">
        <v>0</v>
      </c>
      <c r="H194" s="589">
        <v>0</v>
      </c>
      <c r="I194" s="589">
        <v>0</v>
      </c>
      <c r="J194" s="475" t="s">
        <v>1737</v>
      </c>
    </row>
    <row r="195" spans="2:10" ht="25">
      <c r="B195" s="587" t="s">
        <v>1746</v>
      </c>
      <c r="C195" s="551"/>
      <c r="D195" s="552"/>
      <c r="E195" s="589">
        <f t="shared" si="12"/>
        <v>165505.46487900001</v>
      </c>
      <c r="F195" s="589">
        <v>0</v>
      </c>
      <c r="G195" s="589">
        <v>0</v>
      </c>
      <c r="H195" s="589">
        <v>165505.46487900001</v>
      </c>
      <c r="I195" s="589">
        <v>0</v>
      </c>
      <c r="J195" s="475" t="s">
        <v>1756</v>
      </c>
    </row>
    <row r="196" spans="2:10" ht="25">
      <c r="B196" s="587" t="s">
        <v>1747</v>
      </c>
      <c r="C196" s="551"/>
      <c r="D196" s="552"/>
      <c r="E196" s="589">
        <f t="shared" si="12"/>
        <v>-658471.13643299998</v>
      </c>
      <c r="F196" s="589">
        <v>0</v>
      </c>
      <c r="G196" s="589">
        <v>0</v>
      </c>
      <c r="H196" s="589">
        <v>-658471.13643299998</v>
      </c>
      <c r="I196" s="589">
        <v>0</v>
      </c>
      <c r="J196" s="1488" t="s">
        <v>1756</v>
      </c>
    </row>
    <row r="197" spans="2:10" ht="25">
      <c r="B197" s="587" t="s">
        <v>1748</v>
      </c>
      <c r="C197" s="551"/>
      <c r="D197" s="552"/>
      <c r="E197" s="589">
        <f t="shared" si="12"/>
        <v>-9516444.4158839993</v>
      </c>
      <c r="F197" s="589">
        <v>0</v>
      </c>
      <c r="G197" s="589">
        <v>0</v>
      </c>
      <c r="H197" s="589">
        <v>0</v>
      </c>
      <c r="I197" s="589">
        <v>-9516444.4158839993</v>
      </c>
      <c r="J197" s="1488" t="s">
        <v>1757</v>
      </c>
    </row>
    <row r="198" spans="2:10">
      <c r="B198" s="587" t="s">
        <v>1749</v>
      </c>
      <c r="C198" s="551"/>
      <c r="D198" s="552"/>
      <c r="E198" s="589">
        <f t="shared" si="12"/>
        <v>-32270669.43031799</v>
      </c>
      <c r="F198" s="589">
        <v>-32270669.43031799</v>
      </c>
      <c r="G198" s="589">
        <v>0</v>
      </c>
      <c r="H198" s="589">
        <v>0</v>
      </c>
      <c r="I198" s="589">
        <v>0</v>
      </c>
      <c r="J198" s="1488" t="s">
        <v>1737</v>
      </c>
    </row>
    <row r="199" spans="2:10">
      <c r="B199" s="587" t="s">
        <v>1750</v>
      </c>
      <c r="C199" s="551"/>
      <c r="D199" s="552"/>
      <c r="E199" s="589">
        <f t="shared" si="12"/>
        <v>-1414123.5211469999</v>
      </c>
      <c r="F199" s="589">
        <v>-1414123.5211469999</v>
      </c>
      <c r="G199" s="589">
        <v>0</v>
      </c>
      <c r="H199" s="589">
        <v>0</v>
      </c>
      <c r="I199" s="589">
        <v>0</v>
      </c>
      <c r="J199" s="1488" t="s">
        <v>1737</v>
      </c>
    </row>
    <row r="200" spans="2:10">
      <c r="B200" s="587" t="s">
        <v>1751</v>
      </c>
      <c r="C200" s="551"/>
      <c r="D200" s="552"/>
      <c r="E200" s="589">
        <f t="shared" si="12"/>
        <v>-93328.353942000002</v>
      </c>
      <c r="F200" s="589">
        <v>-93328.353942000002</v>
      </c>
      <c r="G200" s="589">
        <v>0</v>
      </c>
      <c r="H200" s="589">
        <v>0</v>
      </c>
      <c r="I200" s="589">
        <v>0</v>
      </c>
      <c r="J200" s="1488" t="s">
        <v>1737</v>
      </c>
    </row>
    <row r="201" spans="2:10" ht="25">
      <c r="B201" s="587" t="s">
        <v>1395</v>
      </c>
      <c r="C201" s="551"/>
      <c r="D201" s="1490"/>
      <c r="E201" s="589">
        <f t="shared" si="12"/>
        <v>-824776.41233099997</v>
      </c>
      <c r="F201" s="589">
        <v>-824776.41233099997</v>
      </c>
      <c r="G201" s="589">
        <v>0</v>
      </c>
      <c r="H201" s="589">
        <v>0</v>
      </c>
      <c r="I201" s="589">
        <v>0</v>
      </c>
      <c r="J201" s="1488" t="s">
        <v>1758</v>
      </c>
    </row>
    <row r="202" spans="2:10" ht="13">
      <c r="B202" s="432" t="s">
        <v>903</v>
      </c>
      <c r="C202" s="430"/>
      <c r="D202" s="430"/>
      <c r="E202" s="431">
        <f>SUM(E194:E201)</f>
        <v>-44942846.801765986</v>
      </c>
      <c r="F202" s="431">
        <f t="shared" ref="F202:I202" si="13">SUM(F194:F201)</f>
        <v>-34933436.714327991</v>
      </c>
      <c r="G202" s="431">
        <f t="shared" si="13"/>
        <v>0</v>
      </c>
      <c r="H202" s="431">
        <f t="shared" si="13"/>
        <v>-492965.671554</v>
      </c>
      <c r="I202" s="431">
        <f t="shared" si="13"/>
        <v>-9516444.4158839993</v>
      </c>
      <c r="J202" s="634"/>
    </row>
    <row r="203" spans="2:10" ht="13">
      <c r="B203" s="432"/>
      <c r="C203" s="430"/>
      <c r="D203" s="430"/>
      <c r="E203" s="431"/>
      <c r="F203" s="431"/>
      <c r="G203" s="431"/>
      <c r="H203" s="431"/>
      <c r="I203" s="431"/>
      <c r="J203" s="634"/>
    </row>
    <row r="204" spans="2:10">
      <c r="B204" s="450" t="s">
        <v>1650</v>
      </c>
      <c r="C204" s="451"/>
      <c r="D204" s="452"/>
      <c r="E204" s="435"/>
      <c r="F204" s="426"/>
      <c r="G204" s="426"/>
      <c r="H204" s="426"/>
      <c r="I204" s="426"/>
      <c r="J204" s="436"/>
    </row>
    <row r="205" spans="2:10">
      <c r="B205" s="433" t="s">
        <v>1647</v>
      </c>
      <c r="C205" s="434"/>
      <c r="D205" s="452"/>
      <c r="E205" s="435"/>
      <c r="F205" s="426"/>
      <c r="G205" s="426"/>
      <c r="H205" s="426"/>
      <c r="I205" s="426"/>
      <c r="J205" s="436"/>
    </row>
    <row r="206" spans="2:10">
      <c r="B206" s="433" t="s">
        <v>1648</v>
      </c>
      <c r="C206" s="434"/>
      <c r="D206" s="452"/>
      <c r="E206" s="435"/>
      <c r="F206" s="426"/>
      <c r="G206" s="426"/>
      <c r="H206" s="426"/>
      <c r="I206" s="426"/>
      <c r="J206" s="436"/>
    </row>
    <row r="207" spans="2:10">
      <c r="B207" s="433" t="s">
        <v>1649</v>
      </c>
      <c r="C207" s="434"/>
      <c r="D207" s="452"/>
      <c r="E207" s="435"/>
      <c r="F207" s="426"/>
      <c r="G207" s="426"/>
      <c r="H207" s="426"/>
      <c r="I207" s="426"/>
      <c r="J207" s="436"/>
    </row>
    <row r="208" spans="2:10" ht="5.15" customHeight="1">
      <c r="B208" s="428"/>
      <c r="C208" s="429"/>
      <c r="D208" s="430"/>
      <c r="E208" s="431"/>
      <c r="F208" s="431"/>
      <c r="G208" s="431"/>
      <c r="H208" s="431"/>
      <c r="I208" s="431"/>
      <c r="J208" s="634"/>
    </row>
    <row r="209" spans="2:10" ht="13">
      <c r="B209" s="453" t="s">
        <v>904</v>
      </c>
      <c r="C209" s="454"/>
      <c r="D209" s="430"/>
      <c r="E209" s="431">
        <f>SUM(E204:E208)+E202</f>
        <v>-44942846.801765986</v>
      </c>
      <c r="F209" s="431">
        <f>SUM(F204:F208)+F202</f>
        <v>-34933436.714327991</v>
      </c>
      <c r="G209" s="431">
        <f>SUM(G204:G208)+G202</f>
        <v>0</v>
      </c>
      <c r="H209" s="431">
        <f>SUM(H204:H208)+H202</f>
        <v>-492965.671554</v>
      </c>
      <c r="I209" s="431">
        <f>SUM(I204:I208)+I202</f>
        <v>-9516444.4158839993</v>
      </c>
      <c r="J209" s="634"/>
    </row>
    <row r="210" spans="2:10" ht="13">
      <c r="B210" s="455"/>
      <c r="C210" s="456"/>
      <c r="D210" s="456"/>
      <c r="E210" s="440"/>
      <c r="F210" s="431"/>
      <c r="G210" s="431"/>
      <c r="H210" s="431"/>
      <c r="I210" s="431"/>
      <c r="J210" s="442"/>
    </row>
    <row r="211" spans="2:10" ht="13">
      <c r="B211" s="457" t="s">
        <v>245</v>
      </c>
      <c r="C211" s="458"/>
      <c r="D211" s="439"/>
      <c r="E211" s="440"/>
      <c r="F211" s="440"/>
      <c r="G211" s="440"/>
      <c r="H211" s="440"/>
      <c r="I211" s="441">
        <f>$I$70</f>
        <v>0.16079862797827263</v>
      </c>
      <c r="J211" s="442"/>
    </row>
    <row r="212" spans="2:10" ht="13">
      <c r="B212" s="437" t="s">
        <v>218</v>
      </c>
      <c r="C212" s="438"/>
      <c r="D212" s="439"/>
      <c r="E212" s="440"/>
      <c r="F212" s="440"/>
      <c r="G212" s="440"/>
      <c r="H212" s="441">
        <f>$H$71</f>
        <v>0.37897122348685275</v>
      </c>
      <c r="I212" s="440"/>
      <c r="J212" s="442"/>
    </row>
    <row r="213" spans="2:10" ht="13">
      <c r="B213" s="437" t="s">
        <v>883</v>
      </c>
      <c r="C213" s="438"/>
      <c r="D213" s="439"/>
      <c r="E213" s="440"/>
      <c r="F213" s="440"/>
      <c r="G213" s="441">
        <f>$G$72</f>
        <v>1</v>
      </c>
      <c r="H213" s="440"/>
      <c r="I213" s="440"/>
      <c r="J213" s="442"/>
    </row>
    <row r="214" spans="2:10" ht="13">
      <c r="B214" s="437" t="s">
        <v>884</v>
      </c>
      <c r="C214" s="438"/>
      <c r="D214" s="439"/>
      <c r="E214" s="440"/>
      <c r="F214" s="441">
        <f>$F$73</f>
        <v>0</v>
      </c>
      <c r="G214" s="440"/>
      <c r="H214" s="440"/>
      <c r="I214" s="440"/>
      <c r="J214" s="442"/>
    </row>
    <row r="215" spans="2:10" ht="17.25" customHeight="1">
      <c r="B215" s="443" t="s">
        <v>885</v>
      </c>
      <c r="C215" s="438"/>
      <c r="D215" s="439"/>
      <c r="E215" s="440">
        <f>F215+G215+H215+I215</f>
        <v>-1717051.0089914787</v>
      </c>
      <c r="F215" s="440">
        <f>F214*F209</f>
        <v>0</v>
      </c>
      <c r="G215" s="440">
        <f>G209*G213</f>
        <v>0</v>
      </c>
      <c r="H215" s="440">
        <f>H209*H212</f>
        <v>-186819.8036858374</v>
      </c>
      <c r="I215" s="440">
        <f>I211*I209</f>
        <v>-1530231.2053056413</v>
      </c>
      <c r="J215" s="442"/>
    </row>
    <row r="216" spans="2:10" ht="12.75" customHeight="1">
      <c r="B216" s="472"/>
      <c r="C216" s="474"/>
      <c r="D216" s="474"/>
      <c r="E216" s="474"/>
      <c r="F216" s="474"/>
      <c r="G216" s="474"/>
      <c r="H216" s="474"/>
      <c r="I216" s="474"/>
      <c r="J216" s="474"/>
    </row>
    <row r="217" spans="2:10" ht="13">
      <c r="B217" s="407"/>
      <c r="C217" s="407"/>
      <c r="D217" s="407"/>
      <c r="E217" s="407"/>
      <c r="F217" s="407"/>
      <c r="G217" s="407"/>
      <c r="H217" s="407"/>
      <c r="I217" s="407"/>
      <c r="J217" s="407"/>
    </row>
    <row r="218" spans="2:10" ht="13">
      <c r="B218" s="407" t="s">
        <v>165</v>
      </c>
      <c r="C218" s="108"/>
      <c r="D218" s="108"/>
      <c r="E218" s="407" t="s">
        <v>166</v>
      </c>
      <c r="F218" s="407" t="s">
        <v>1056</v>
      </c>
      <c r="G218" s="407" t="s">
        <v>1194</v>
      </c>
      <c r="H218" s="407" t="s">
        <v>1195</v>
      </c>
      <c r="I218" s="407" t="s">
        <v>1196</v>
      </c>
      <c r="J218" s="407" t="s">
        <v>1197</v>
      </c>
    </row>
    <row r="219" spans="2:10" ht="13">
      <c r="B219" s="416"/>
      <c r="C219" s="108"/>
      <c r="D219" s="108"/>
      <c r="E219" s="407"/>
      <c r="F219" s="407" t="s">
        <v>1228</v>
      </c>
      <c r="G219" s="407" t="s">
        <v>239</v>
      </c>
      <c r="H219" s="407"/>
      <c r="I219" s="407"/>
      <c r="J219" s="632"/>
    </row>
    <row r="220" spans="2:10" ht="13">
      <c r="B220" s="459"/>
      <c r="C220" s="108"/>
      <c r="D220" s="108"/>
      <c r="E220" s="407"/>
      <c r="F220" s="407" t="s">
        <v>1229</v>
      </c>
      <c r="G220" s="407" t="s">
        <v>209</v>
      </c>
      <c r="H220" s="407" t="s">
        <v>240</v>
      </c>
      <c r="I220" s="407" t="s">
        <v>241</v>
      </c>
      <c r="J220" s="632"/>
    </row>
    <row r="221" spans="2:10" ht="13">
      <c r="B221" s="416" t="s">
        <v>905</v>
      </c>
      <c r="E221" s="407" t="s">
        <v>44</v>
      </c>
      <c r="F221" s="410" t="s">
        <v>1230</v>
      </c>
      <c r="G221" s="407" t="s">
        <v>242</v>
      </c>
      <c r="H221" s="407" t="s">
        <v>242</v>
      </c>
      <c r="I221" s="407" t="s">
        <v>242</v>
      </c>
      <c r="J221" s="407" t="s">
        <v>246</v>
      </c>
    </row>
    <row r="222" spans="2:10">
      <c r="B222" s="549"/>
      <c r="C222" s="551"/>
      <c r="D222" s="448"/>
      <c r="E222" s="426"/>
      <c r="F222" s="426"/>
      <c r="G222" s="426"/>
      <c r="H222" s="426"/>
      <c r="I222" s="426"/>
      <c r="J222" s="427"/>
    </row>
    <row r="223" spans="2:10">
      <c r="B223" s="549"/>
      <c r="C223" s="551"/>
      <c r="D223" s="448"/>
      <c r="E223" s="426"/>
      <c r="F223" s="426"/>
      <c r="G223" s="426"/>
      <c r="H223" s="426"/>
      <c r="I223" s="426"/>
      <c r="J223" s="427"/>
    </row>
    <row r="224" spans="2:10">
      <c r="B224" s="549"/>
      <c r="C224" s="551"/>
      <c r="D224" s="448"/>
      <c r="E224" s="426"/>
      <c r="F224" s="426"/>
      <c r="G224" s="426"/>
      <c r="H224" s="426"/>
      <c r="I224" s="426"/>
      <c r="J224" s="427"/>
    </row>
    <row r="225" spans="2:10">
      <c r="B225" s="549"/>
      <c r="C225" s="551"/>
      <c r="D225" s="448"/>
      <c r="E225" s="426"/>
      <c r="F225" s="426"/>
      <c r="G225" s="426"/>
      <c r="H225" s="426"/>
      <c r="I225" s="426"/>
      <c r="J225" s="427"/>
    </row>
    <row r="226" spans="2:10">
      <c r="B226" s="549"/>
      <c r="C226" s="551"/>
      <c r="D226" s="448"/>
      <c r="E226" s="426"/>
      <c r="F226" s="426"/>
      <c r="G226" s="426"/>
      <c r="H226" s="426"/>
      <c r="I226" s="426"/>
      <c r="J226" s="427"/>
    </row>
    <row r="227" spans="2:10">
      <c r="B227" s="549"/>
      <c r="C227" s="551"/>
      <c r="D227" s="447"/>
      <c r="E227" s="449"/>
      <c r="F227" s="449"/>
      <c r="G227" s="449"/>
      <c r="H227" s="449"/>
      <c r="I227" s="449"/>
      <c r="J227" s="635"/>
    </row>
    <row r="228" spans="2:10" ht="13">
      <c r="B228" s="432" t="s">
        <v>954</v>
      </c>
      <c r="C228" s="430"/>
      <c r="D228" s="431"/>
      <c r="E228" s="431">
        <f>SUM(E222:E227)</f>
        <v>0</v>
      </c>
      <c r="F228" s="431">
        <f>SUM(F222:F227)</f>
        <v>0</v>
      </c>
      <c r="G228" s="431">
        <f>SUM(G222:G227)</f>
        <v>0</v>
      </c>
      <c r="H228" s="431">
        <f>SUM(H222:H227)</f>
        <v>0</v>
      </c>
      <c r="I228" s="431">
        <f>SUM(I222:I227)</f>
        <v>0</v>
      </c>
      <c r="J228" s="634"/>
    </row>
    <row r="229" spans="2:10" ht="13">
      <c r="B229" s="432"/>
      <c r="C229" s="430"/>
      <c r="D229" s="430"/>
      <c r="E229" s="431"/>
      <c r="F229" s="431"/>
      <c r="G229" s="431"/>
      <c r="H229" s="431"/>
      <c r="I229" s="431"/>
      <c r="J229" s="634"/>
    </row>
    <row r="230" spans="2:10">
      <c r="B230" s="450" t="s">
        <v>1650</v>
      </c>
      <c r="C230" s="451"/>
      <c r="D230" s="452"/>
      <c r="E230" s="435"/>
      <c r="F230" s="426"/>
      <c r="G230" s="426"/>
      <c r="H230" s="426"/>
      <c r="I230" s="426"/>
      <c r="J230" s="436"/>
    </row>
    <row r="231" spans="2:10">
      <c r="B231" s="433" t="s">
        <v>1647</v>
      </c>
      <c r="C231" s="434"/>
      <c r="D231" s="452"/>
      <c r="E231" s="435"/>
      <c r="F231" s="426"/>
      <c r="G231" s="426"/>
      <c r="H231" s="426"/>
      <c r="I231" s="426"/>
      <c r="J231" s="436"/>
    </row>
    <row r="232" spans="2:10">
      <c r="B232" s="433" t="s">
        <v>1648</v>
      </c>
      <c r="C232" s="434"/>
      <c r="D232" s="452"/>
      <c r="E232" s="435"/>
      <c r="F232" s="426"/>
      <c r="G232" s="426"/>
      <c r="H232" s="426"/>
      <c r="I232" s="426"/>
      <c r="J232" s="436"/>
    </row>
    <row r="233" spans="2:10">
      <c r="B233" s="433" t="s">
        <v>1649</v>
      </c>
      <c r="C233" s="434"/>
      <c r="D233" s="452"/>
      <c r="E233" s="435"/>
      <c r="F233" s="426"/>
      <c r="G233" s="426"/>
      <c r="H233" s="426"/>
      <c r="I233" s="426"/>
      <c r="J233" s="436"/>
    </row>
    <row r="234" spans="2:10" ht="5.15" customHeight="1">
      <c r="B234" s="428"/>
      <c r="C234" s="429"/>
      <c r="D234" s="430"/>
      <c r="E234" s="431"/>
      <c r="F234" s="431"/>
      <c r="G234" s="431"/>
      <c r="H234" s="431"/>
      <c r="I234" s="431"/>
      <c r="J234" s="634"/>
    </row>
    <row r="235" spans="2:10" ht="13">
      <c r="B235" s="453" t="s">
        <v>906</v>
      </c>
      <c r="C235" s="454"/>
      <c r="D235" s="430"/>
      <c r="E235" s="431">
        <f>SUM(E230:E234)+E228</f>
        <v>0</v>
      </c>
      <c r="F235" s="431">
        <f>SUM(F230:F234)+F228</f>
        <v>0</v>
      </c>
      <c r="G235" s="431">
        <f>SUM(G230:G234)+G228</f>
        <v>0</v>
      </c>
      <c r="H235" s="431">
        <f>SUM(H230:H234)+H228</f>
        <v>0</v>
      </c>
      <c r="I235" s="431">
        <f>SUM(I230:I234)+I228</f>
        <v>0</v>
      </c>
      <c r="J235" s="634"/>
    </row>
    <row r="236" spans="2:10" ht="13">
      <c r="B236" s="455"/>
      <c r="C236" s="456"/>
      <c r="D236" s="456"/>
      <c r="E236" s="440"/>
      <c r="F236" s="431"/>
      <c r="G236" s="431"/>
      <c r="H236" s="431"/>
      <c r="I236" s="431"/>
      <c r="J236" s="442"/>
    </row>
    <row r="237" spans="2:10" ht="13">
      <c r="B237" s="457" t="s">
        <v>245</v>
      </c>
      <c r="C237" s="458"/>
      <c r="D237" s="439"/>
      <c r="E237" s="440"/>
      <c r="F237" s="440"/>
      <c r="G237" s="440"/>
      <c r="H237" s="440"/>
      <c r="I237" s="441">
        <f>$I$70</f>
        <v>0.16079862797827263</v>
      </c>
      <c r="J237" s="442"/>
    </row>
    <row r="238" spans="2:10" ht="13">
      <c r="B238" s="437" t="s">
        <v>218</v>
      </c>
      <c r="C238" s="438"/>
      <c r="D238" s="439"/>
      <c r="E238" s="440"/>
      <c r="F238" s="440"/>
      <c r="G238" s="440"/>
      <c r="H238" s="441">
        <f>$H$71</f>
        <v>0.37897122348685275</v>
      </c>
      <c r="I238" s="440"/>
      <c r="J238" s="442"/>
    </row>
    <row r="239" spans="2:10" ht="13">
      <c r="B239" s="437" t="s">
        <v>883</v>
      </c>
      <c r="C239" s="438"/>
      <c r="D239" s="439"/>
      <c r="E239" s="440"/>
      <c r="F239" s="440"/>
      <c r="G239" s="441">
        <f>$G$72</f>
        <v>1</v>
      </c>
      <c r="H239" s="440"/>
      <c r="I239" s="440"/>
      <c r="J239" s="442"/>
    </row>
    <row r="240" spans="2:10" ht="13">
      <c r="B240" s="437" t="s">
        <v>884</v>
      </c>
      <c r="C240" s="438"/>
      <c r="D240" s="439"/>
      <c r="E240" s="440"/>
      <c r="F240" s="441">
        <f>$F$73</f>
        <v>0</v>
      </c>
      <c r="G240" s="440"/>
      <c r="H240" s="440"/>
      <c r="I240" s="440"/>
      <c r="J240" s="442"/>
    </row>
    <row r="241" spans="2:10" ht="13">
      <c r="B241" s="443" t="s">
        <v>885</v>
      </c>
      <c r="C241" s="438"/>
      <c r="D241" s="439"/>
      <c r="E241" s="440">
        <f>F241+G241+H241+I241</f>
        <v>0</v>
      </c>
      <c r="F241" s="440">
        <f>F240*F235</f>
        <v>0</v>
      </c>
      <c r="G241" s="440">
        <f>G235*G239</f>
        <v>0</v>
      </c>
      <c r="H241" s="440">
        <f>H235*H238</f>
        <v>0</v>
      </c>
      <c r="I241" s="440">
        <f>I237*I235</f>
        <v>0</v>
      </c>
      <c r="J241" s="442"/>
    </row>
    <row r="242" spans="2:10" ht="13">
      <c r="B242" s="444"/>
      <c r="E242" s="414"/>
      <c r="F242" s="414"/>
      <c r="G242" s="414"/>
      <c r="H242" s="414"/>
      <c r="I242" s="414"/>
      <c r="J242" s="445"/>
    </row>
    <row r="243" spans="2:10" ht="13">
      <c r="B243" s="444"/>
      <c r="E243" s="414"/>
      <c r="F243" s="414"/>
      <c r="G243" s="414"/>
      <c r="H243" s="414"/>
      <c r="I243" s="414"/>
      <c r="J243" s="445"/>
    </row>
    <row r="244" spans="2:10" ht="13">
      <c r="B244" s="407"/>
      <c r="C244" s="407"/>
      <c r="D244" s="407"/>
      <c r="E244" s="407"/>
      <c r="F244" s="407"/>
      <c r="G244" s="407"/>
      <c r="H244" s="407"/>
      <c r="I244" s="407"/>
      <c r="J244" s="407"/>
    </row>
    <row r="245" spans="2:10" ht="13">
      <c r="B245" s="407" t="s">
        <v>165</v>
      </c>
      <c r="C245" s="108"/>
      <c r="D245" s="108"/>
      <c r="E245" s="407" t="s">
        <v>166</v>
      </c>
      <c r="F245" s="407" t="s">
        <v>1056</v>
      </c>
      <c r="G245" s="407" t="s">
        <v>1194</v>
      </c>
      <c r="H245" s="407" t="s">
        <v>1195</v>
      </c>
      <c r="I245" s="407" t="s">
        <v>1196</v>
      </c>
      <c r="J245" s="407" t="s">
        <v>1197</v>
      </c>
    </row>
    <row r="246" spans="2:10" ht="13">
      <c r="B246" s="416"/>
      <c r="C246" s="108"/>
      <c r="D246" s="108"/>
      <c r="E246" s="407"/>
      <c r="F246" s="407" t="s">
        <v>1228</v>
      </c>
      <c r="G246" s="407" t="s">
        <v>239</v>
      </c>
      <c r="H246" s="407"/>
      <c r="I246" s="407"/>
      <c r="J246" s="632"/>
    </row>
    <row r="247" spans="2:10" ht="13">
      <c r="B247" s="459"/>
      <c r="C247" s="108"/>
      <c r="D247" s="108"/>
      <c r="E247" s="407"/>
      <c r="F247" s="407" t="s">
        <v>1229</v>
      </c>
      <c r="G247" s="407" t="s">
        <v>209</v>
      </c>
      <c r="H247" s="407" t="s">
        <v>240</v>
      </c>
      <c r="I247" s="407" t="s">
        <v>241</v>
      </c>
      <c r="J247" s="632"/>
    </row>
    <row r="248" spans="2:10" ht="13">
      <c r="B248" s="416" t="s">
        <v>905</v>
      </c>
      <c r="E248" s="407" t="s">
        <v>44</v>
      </c>
      <c r="F248" s="410" t="s">
        <v>1230</v>
      </c>
      <c r="G248" s="407" t="s">
        <v>242</v>
      </c>
      <c r="H248" s="407" t="s">
        <v>242</v>
      </c>
      <c r="I248" s="407" t="s">
        <v>242</v>
      </c>
      <c r="J248" s="407" t="s">
        <v>246</v>
      </c>
    </row>
    <row r="249" spans="2:10">
      <c r="B249" s="439" t="s">
        <v>953</v>
      </c>
      <c r="C249" s="439"/>
      <c r="D249" s="439"/>
      <c r="E249" s="431">
        <f>SUM(F249:I249)</f>
        <v>-44942846.801765993</v>
      </c>
      <c r="F249" s="440">
        <f>F202</f>
        <v>-34933436.714327991</v>
      </c>
      <c r="G249" s="440">
        <f>G202</f>
        <v>0</v>
      </c>
      <c r="H249" s="440">
        <f>H202</f>
        <v>-492965.671554</v>
      </c>
      <c r="I249" s="440">
        <f>I202</f>
        <v>-9516444.4158839993</v>
      </c>
      <c r="J249" s="442"/>
    </row>
    <row r="250" spans="2:10">
      <c r="B250" s="439" t="s">
        <v>905</v>
      </c>
      <c r="C250" s="439"/>
      <c r="D250" s="439"/>
      <c r="E250" s="431">
        <f>SUM(F250:I250)</f>
        <v>0</v>
      </c>
      <c r="F250" s="440">
        <f>F228</f>
        <v>0</v>
      </c>
      <c r="G250" s="440">
        <f>G228</f>
        <v>0</v>
      </c>
      <c r="H250" s="440">
        <f>H228</f>
        <v>0</v>
      </c>
      <c r="I250" s="440">
        <f>I228</f>
        <v>0</v>
      </c>
      <c r="J250" s="442"/>
    </row>
    <row r="251" spans="2:10" ht="13">
      <c r="B251" s="432" t="s">
        <v>899</v>
      </c>
      <c r="C251" s="439"/>
      <c r="D251" s="439"/>
      <c r="E251" s="440">
        <f>E249+E250</f>
        <v>-44942846.801765993</v>
      </c>
      <c r="F251" s="440">
        <f>F249+F250</f>
        <v>-34933436.714327991</v>
      </c>
      <c r="G251" s="440">
        <f>G249+G250</f>
        <v>0</v>
      </c>
      <c r="H251" s="440">
        <f>H249+H250</f>
        <v>-492965.671554</v>
      </c>
      <c r="I251" s="440">
        <f>I249+I250</f>
        <v>-9516444.4158839993</v>
      </c>
      <c r="J251" s="442"/>
    </row>
    <row r="252" spans="2:10" ht="13">
      <c r="B252" s="444"/>
      <c r="E252" s="414"/>
      <c r="F252" s="414"/>
      <c r="G252" s="414"/>
      <c r="H252" s="414"/>
      <c r="I252" s="414"/>
      <c r="J252" s="445"/>
    </row>
    <row r="253" spans="2:10" s="108" customFormat="1" ht="13">
      <c r="B253" s="416" t="s">
        <v>253</v>
      </c>
      <c r="G253" s="464"/>
      <c r="H253" s="464"/>
      <c r="I253" s="464"/>
      <c r="J253" s="636"/>
    </row>
    <row r="254" spans="2:10" s="108" customFormat="1" ht="13">
      <c r="B254" s="1680" t="s">
        <v>1235</v>
      </c>
      <c r="C254" s="1680"/>
      <c r="D254" s="1680"/>
      <c r="E254" s="1680"/>
      <c r="F254" s="1680"/>
      <c r="G254" s="1680"/>
      <c r="H254" s="1680"/>
      <c r="I254" s="1680"/>
      <c r="J254" s="636"/>
    </row>
    <row r="255" spans="2:10" s="108" customFormat="1" ht="13">
      <c r="B255" s="471" t="s">
        <v>248</v>
      </c>
      <c r="G255" s="464"/>
      <c r="H255" s="464"/>
      <c r="I255" s="464"/>
      <c r="J255" s="636"/>
    </row>
    <row r="256" spans="2:10" s="108" customFormat="1" ht="13">
      <c r="B256" s="471" t="s">
        <v>249</v>
      </c>
      <c r="G256" s="464"/>
      <c r="H256" s="464"/>
      <c r="I256" s="464"/>
      <c r="J256" s="636"/>
    </row>
    <row r="257" spans="2:11" s="108" customFormat="1" ht="13">
      <c r="B257" s="471" t="s">
        <v>250</v>
      </c>
      <c r="G257" s="464"/>
      <c r="H257" s="464"/>
      <c r="I257" s="464"/>
      <c r="J257" s="636"/>
    </row>
    <row r="258" spans="2:11" s="108" customFormat="1" ht="15.75" customHeight="1">
      <c r="B258" s="1675" t="s">
        <v>251</v>
      </c>
      <c r="C258" s="1675"/>
      <c r="D258" s="1675"/>
      <c r="E258" s="1675"/>
      <c r="F258" s="1675"/>
      <c r="G258" s="1675"/>
      <c r="H258" s="1675"/>
      <c r="I258" s="1675"/>
      <c r="J258" s="632"/>
      <c r="K258" s="466"/>
    </row>
    <row r="259" spans="2:11" s="108" customFormat="1" ht="15.75" customHeight="1">
      <c r="B259" s="1675"/>
      <c r="C259" s="1675"/>
      <c r="D259" s="1675"/>
      <c r="E259" s="1675"/>
      <c r="F259" s="1675"/>
      <c r="G259" s="1675"/>
      <c r="H259" s="1675"/>
      <c r="I259" s="1675"/>
      <c r="J259" s="632"/>
      <c r="K259" s="466"/>
    </row>
    <row r="260" spans="2:11" s="108" customFormat="1" ht="13">
      <c r="B260" s="465" t="s">
        <v>907</v>
      </c>
      <c r="G260" s="464"/>
      <c r="H260" s="464"/>
      <c r="I260" s="464"/>
      <c r="J260" s="636"/>
    </row>
    <row r="261" spans="2:11" ht="13">
      <c r="B261" s="471" t="s">
        <v>901</v>
      </c>
    </row>
    <row r="262" spans="2:11" ht="12" customHeight="1">
      <c r="B262" s="472"/>
      <c r="C262" s="473"/>
      <c r="D262" s="474"/>
      <c r="E262" s="474"/>
      <c r="F262" s="474"/>
      <c r="G262" s="474"/>
      <c r="H262" s="474"/>
      <c r="I262" s="474"/>
      <c r="J262" s="474"/>
    </row>
    <row r="263" spans="2:11" ht="12.75" customHeight="1">
      <c r="B263" s="472"/>
      <c r="C263" s="474"/>
      <c r="D263" s="474"/>
      <c r="E263" s="474"/>
      <c r="F263" s="474"/>
      <c r="G263" s="474"/>
      <c r="H263" s="474"/>
      <c r="I263" s="474"/>
      <c r="J263" s="474"/>
    </row>
    <row r="264" spans="2:11" ht="13">
      <c r="B264" s="407" t="s">
        <v>165</v>
      </c>
      <c r="C264" s="108"/>
      <c r="D264" s="108"/>
      <c r="E264" s="407" t="s">
        <v>166</v>
      </c>
      <c r="F264" s="407" t="s">
        <v>1056</v>
      </c>
      <c r="G264" s="407" t="s">
        <v>1194</v>
      </c>
      <c r="H264" s="407" t="s">
        <v>1195</v>
      </c>
      <c r="I264" s="407" t="s">
        <v>1196</v>
      </c>
      <c r="J264" s="407" t="s">
        <v>1197</v>
      </c>
    </row>
    <row r="265" spans="2:11" ht="13">
      <c r="B265" s="416"/>
      <c r="C265" s="108"/>
      <c r="D265" s="108"/>
      <c r="E265" s="407"/>
      <c r="F265" s="407" t="s">
        <v>1228</v>
      </c>
      <c r="G265" s="407" t="s">
        <v>239</v>
      </c>
      <c r="H265" s="407"/>
      <c r="I265" s="407"/>
      <c r="J265" s="632"/>
    </row>
    <row r="266" spans="2:11" ht="13">
      <c r="B266" s="459"/>
      <c r="C266" s="108"/>
      <c r="D266" s="108"/>
      <c r="E266" s="407"/>
      <c r="F266" s="407" t="s">
        <v>1229</v>
      </c>
      <c r="G266" s="407" t="s">
        <v>209</v>
      </c>
      <c r="H266" s="407" t="s">
        <v>240</v>
      </c>
      <c r="I266" s="407" t="s">
        <v>241</v>
      </c>
      <c r="J266" s="632"/>
    </row>
    <row r="267" spans="2:11" ht="13">
      <c r="B267" s="416" t="s">
        <v>1243</v>
      </c>
      <c r="E267" s="407" t="s">
        <v>44</v>
      </c>
      <c r="F267" s="410" t="s">
        <v>1230</v>
      </c>
      <c r="G267" s="407" t="s">
        <v>242</v>
      </c>
      <c r="H267" s="407" t="s">
        <v>242</v>
      </c>
      <c r="I267" s="407" t="s">
        <v>242</v>
      </c>
      <c r="J267" s="407" t="s">
        <v>246</v>
      </c>
    </row>
    <row r="268" spans="2:11">
      <c r="B268" s="425" t="s">
        <v>1752</v>
      </c>
      <c r="C268" s="446"/>
      <c r="D268" s="448"/>
      <c r="E268" s="589">
        <f t="shared" ref="E268" si="14">F268+G268+H268+I268</f>
        <v>-2391979</v>
      </c>
      <c r="F268" s="426">
        <v>0</v>
      </c>
      <c r="G268" s="426">
        <v>0</v>
      </c>
      <c r="H268" s="426">
        <v>-2391979</v>
      </c>
      <c r="I268" s="426">
        <v>0</v>
      </c>
      <c r="J268" s="475"/>
    </row>
    <row r="269" spans="2:11">
      <c r="B269" s="549"/>
      <c r="C269" s="551"/>
      <c r="D269" s="552"/>
      <c r="E269" s="550"/>
      <c r="F269" s="550"/>
      <c r="G269" s="550"/>
      <c r="H269" s="550"/>
      <c r="I269" s="550"/>
      <c r="J269" s="475"/>
    </row>
    <row r="270" spans="2:11">
      <c r="B270" s="425"/>
      <c r="C270" s="446"/>
      <c r="D270" s="448"/>
      <c r="E270" s="426"/>
      <c r="F270" s="426"/>
      <c r="G270" s="426"/>
      <c r="H270" s="426"/>
      <c r="I270" s="426"/>
      <c r="J270" s="475"/>
    </row>
    <row r="271" spans="2:11">
      <c r="B271" s="425"/>
      <c r="C271" s="446"/>
      <c r="D271" s="448"/>
      <c r="E271" s="426"/>
      <c r="F271" s="426"/>
      <c r="G271" s="426"/>
      <c r="H271" s="426"/>
      <c r="I271" s="426"/>
      <c r="J271" s="475"/>
    </row>
    <row r="272" spans="2:11">
      <c r="B272" s="425"/>
      <c r="C272" s="446"/>
      <c r="D272" s="448"/>
      <c r="E272" s="426"/>
      <c r="F272" s="426"/>
      <c r="G272" s="426"/>
      <c r="H272" s="426"/>
      <c r="I272" s="426"/>
      <c r="J272" s="475"/>
    </row>
    <row r="273" spans="2:10">
      <c r="B273" s="425"/>
      <c r="C273" s="446"/>
      <c r="D273" s="448"/>
      <c r="E273" s="426"/>
      <c r="F273" s="426"/>
      <c r="G273" s="426"/>
      <c r="H273" s="426"/>
      <c r="I273" s="426"/>
      <c r="J273" s="475"/>
    </row>
    <row r="274" spans="2:10">
      <c r="B274" s="425"/>
      <c r="C274" s="446"/>
      <c r="D274" s="448"/>
      <c r="E274" s="426"/>
      <c r="F274" s="426"/>
      <c r="G274" s="426"/>
      <c r="H274" s="426"/>
      <c r="I274" s="426"/>
      <c r="J274" s="475"/>
    </row>
    <row r="275" spans="2:10" ht="13">
      <c r="B275" s="432" t="s">
        <v>1238</v>
      </c>
      <c r="C275" s="454"/>
      <c r="D275" s="430"/>
      <c r="E275" s="431">
        <f>SUM(E268:E274)</f>
        <v>-2391979</v>
      </c>
      <c r="F275" s="431">
        <f>SUM(F268:F274)</f>
        <v>0</v>
      </c>
      <c r="G275" s="431">
        <f>SUM(G268:G274)</f>
        <v>0</v>
      </c>
      <c r="H275" s="431">
        <f>SUM(H268:H274)</f>
        <v>-2391979</v>
      </c>
      <c r="I275" s="431">
        <f>SUM(I268:I274)</f>
        <v>0</v>
      </c>
      <c r="J275" s="634"/>
    </row>
    <row r="276" spans="2:10" ht="13">
      <c r="B276" s="432"/>
      <c r="C276" s="430"/>
      <c r="D276" s="430"/>
      <c r="E276" s="431"/>
      <c r="F276" s="431"/>
      <c r="G276" s="431"/>
      <c r="H276" s="431"/>
      <c r="I276" s="431"/>
      <c r="J276" s="634"/>
    </row>
    <row r="277" spans="2:10">
      <c r="B277" s="433"/>
      <c r="C277" s="433" t="s">
        <v>1753</v>
      </c>
      <c r="D277" s="452"/>
      <c r="E277" s="435">
        <f>SUM(F277:I277)</f>
        <v>2391979</v>
      </c>
      <c r="F277" s="426">
        <f>-F268</f>
        <v>0</v>
      </c>
      <c r="G277" s="426">
        <f t="shared" ref="G277:I277" si="15">-G268</f>
        <v>0</v>
      </c>
      <c r="H277" s="426">
        <f t="shared" si="15"/>
        <v>2391979</v>
      </c>
      <c r="I277" s="426">
        <f t="shared" si="15"/>
        <v>0</v>
      </c>
      <c r="J277" s="436"/>
    </row>
    <row r="278" spans="2:10">
      <c r="B278" s="433"/>
      <c r="C278" s="434"/>
      <c r="D278" s="452"/>
      <c r="E278" s="435"/>
      <c r="F278" s="426"/>
      <c r="G278" s="426"/>
      <c r="H278" s="426">
        <f>-H269</f>
        <v>0</v>
      </c>
      <c r="I278" s="426"/>
      <c r="J278" s="436"/>
    </row>
    <row r="279" spans="2:10">
      <c r="B279" s="433"/>
      <c r="C279" s="434"/>
      <c r="D279" s="452"/>
      <c r="E279" s="435"/>
      <c r="F279" s="426"/>
      <c r="G279" s="426"/>
      <c r="H279" s="426">
        <f>-H270</f>
        <v>0</v>
      </c>
      <c r="I279" s="426"/>
      <c r="J279" s="436"/>
    </row>
    <row r="280" spans="2:10">
      <c r="B280" s="433"/>
      <c r="C280" s="434"/>
      <c r="D280" s="452"/>
      <c r="E280" s="435"/>
      <c r="F280" s="426"/>
      <c r="G280" s="426"/>
      <c r="H280" s="426">
        <f>-H270</f>
        <v>0</v>
      </c>
      <c r="I280" s="426"/>
      <c r="J280" s="436"/>
    </row>
    <row r="281" spans="2:10" ht="5.15" customHeight="1">
      <c r="B281" s="428"/>
      <c r="C281" s="429"/>
      <c r="D281" s="430"/>
      <c r="E281" s="431"/>
      <c r="F281" s="431"/>
      <c r="G281" s="431"/>
      <c r="H281" s="431"/>
      <c r="I281" s="431"/>
      <c r="J281" s="634"/>
    </row>
    <row r="282" spans="2:10" ht="13">
      <c r="B282" s="432" t="s">
        <v>1239</v>
      </c>
      <c r="C282" s="430"/>
      <c r="D282" s="430"/>
      <c r="E282" s="431">
        <f>SUM(E277:E281)+E275</f>
        <v>0</v>
      </c>
      <c r="F282" s="431">
        <f>SUM(F277:F281)+F275</f>
        <v>0</v>
      </c>
      <c r="G282" s="431">
        <f>SUM(G277:G281)+G275</f>
        <v>0</v>
      </c>
      <c r="H282" s="431">
        <f>SUM(H277:H281)+H275</f>
        <v>0</v>
      </c>
      <c r="I282" s="431">
        <f>SUM(I277:I281)+I275</f>
        <v>0</v>
      </c>
      <c r="J282" s="634"/>
    </row>
    <row r="283" spans="2:10" ht="13">
      <c r="B283" s="476"/>
      <c r="C283" s="439"/>
      <c r="D283" s="439"/>
      <c r="E283" s="440"/>
      <c r="F283" s="431"/>
      <c r="G283" s="431"/>
      <c r="H283" s="431"/>
      <c r="I283" s="431"/>
      <c r="J283" s="442"/>
    </row>
    <row r="284" spans="2:10" ht="13">
      <c r="B284" s="437" t="s">
        <v>245</v>
      </c>
      <c r="C284" s="438"/>
      <c r="D284" s="439"/>
      <c r="E284" s="440"/>
      <c r="F284" s="440"/>
      <c r="G284" s="440"/>
      <c r="H284" s="440"/>
      <c r="I284" s="441">
        <f>$I$70</f>
        <v>0.16079862797827263</v>
      </c>
      <c r="J284" s="442"/>
    </row>
    <row r="285" spans="2:10" ht="13">
      <c r="B285" s="645" t="s">
        <v>218</v>
      </c>
      <c r="C285" s="644"/>
      <c r="D285" s="439"/>
      <c r="E285" s="440"/>
      <c r="F285" s="440"/>
      <c r="G285" s="440"/>
      <c r="H285" s="441">
        <f>$H$71</f>
        <v>0.37897122348685275</v>
      </c>
      <c r="I285" s="440"/>
      <c r="J285" s="442"/>
    </row>
    <row r="286" spans="2:10" ht="13">
      <c r="B286" s="437" t="s">
        <v>883</v>
      </c>
      <c r="C286" s="438"/>
      <c r="D286" s="439"/>
      <c r="E286" s="440"/>
      <c r="F286" s="440"/>
      <c r="G286" s="441">
        <f>$G$72</f>
        <v>1</v>
      </c>
      <c r="H286" s="440"/>
      <c r="I286" s="440"/>
      <c r="J286" s="442"/>
    </row>
    <row r="287" spans="2:10" ht="13">
      <c r="B287" s="437" t="s">
        <v>884</v>
      </c>
      <c r="C287" s="438"/>
      <c r="D287" s="439"/>
      <c r="E287" s="440"/>
      <c r="F287" s="441">
        <f>$F$73</f>
        <v>0</v>
      </c>
      <c r="G287" s="440"/>
      <c r="H287" s="440"/>
      <c r="I287" s="440"/>
      <c r="J287" s="442"/>
    </row>
    <row r="288" spans="2:10" ht="13">
      <c r="B288" s="443" t="s">
        <v>1623</v>
      </c>
      <c r="C288" s="438"/>
      <c r="D288" s="439"/>
      <c r="E288" s="440">
        <f>F288+G288+H288+I288</f>
        <v>0</v>
      </c>
      <c r="F288" s="440">
        <f>F287*F282</f>
        <v>0</v>
      </c>
      <c r="G288" s="440">
        <f>G282*G286</f>
        <v>0</v>
      </c>
      <c r="H288" s="440">
        <f>H282*H285</f>
        <v>0</v>
      </c>
      <c r="I288" s="440">
        <f>I284*I282</f>
        <v>0</v>
      </c>
      <c r="J288" s="442"/>
    </row>
    <row r="289" spans="2:10" ht="12.75" customHeight="1">
      <c r="B289" s="472"/>
      <c r="C289" s="474"/>
      <c r="D289" s="474"/>
      <c r="E289" s="474"/>
      <c r="F289" s="474"/>
      <c r="G289" s="474"/>
      <c r="H289" s="474"/>
      <c r="I289" s="474"/>
      <c r="J289" s="474"/>
    </row>
    <row r="290" spans="2:10" ht="12.75" customHeight="1">
      <c r="B290" s="472"/>
      <c r="C290" s="474"/>
      <c r="D290" s="474"/>
      <c r="E290" s="474"/>
      <c r="F290" s="474"/>
      <c r="G290" s="474"/>
      <c r="H290" s="474"/>
      <c r="I290" s="474"/>
      <c r="J290" s="474"/>
    </row>
    <row r="291" spans="2:10" ht="13">
      <c r="B291" s="407" t="s">
        <v>165</v>
      </c>
      <c r="C291" s="108"/>
      <c r="D291" s="108"/>
      <c r="E291" s="407" t="s">
        <v>166</v>
      </c>
      <c r="F291" s="407" t="s">
        <v>1056</v>
      </c>
      <c r="G291" s="407" t="s">
        <v>1194</v>
      </c>
      <c r="H291" s="407" t="s">
        <v>1195</v>
      </c>
      <c r="I291" s="407" t="s">
        <v>1196</v>
      </c>
      <c r="J291" s="407" t="s">
        <v>1197</v>
      </c>
    </row>
    <row r="292" spans="2:10" ht="13">
      <c r="B292" s="416"/>
      <c r="C292" s="108"/>
      <c r="D292" s="108"/>
      <c r="E292" s="407"/>
      <c r="F292" s="407" t="s">
        <v>1228</v>
      </c>
      <c r="G292" s="407" t="s">
        <v>239</v>
      </c>
      <c r="H292" s="407"/>
      <c r="I292" s="407"/>
      <c r="J292" s="632"/>
    </row>
    <row r="293" spans="2:10" ht="13">
      <c r="B293" s="459"/>
      <c r="C293" s="108"/>
      <c r="D293" s="108"/>
      <c r="E293" s="407"/>
      <c r="F293" s="407" t="s">
        <v>1229</v>
      </c>
      <c r="G293" s="407" t="s">
        <v>209</v>
      </c>
      <c r="H293" s="407" t="s">
        <v>240</v>
      </c>
      <c r="I293" s="407" t="s">
        <v>241</v>
      </c>
      <c r="J293" s="632"/>
    </row>
    <row r="294" spans="2:10" ht="13">
      <c r="B294" s="416" t="s">
        <v>1244</v>
      </c>
      <c r="E294" s="407" t="s">
        <v>44</v>
      </c>
      <c r="F294" s="410" t="s">
        <v>1230</v>
      </c>
      <c r="G294" s="407" t="s">
        <v>242</v>
      </c>
      <c r="H294" s="407" t="s">
        <v>242</v>
      </c>
      <c r="I294" s="407" t="s">
        <v>242</v>
      </c>
      <c r="J294" s="407" t="s">
        <v>246</v>
      </c>
    </row>
    <row r="295" spans="2:10">
      <c r="B295" s="425" t="s">
        <v>1127</v>
      </c>
      <c r="C295" s="446"/>
      <c r="D295" s="448"/>
      <c r="E295" s="435">
        <f>SUM(F295:I295)</f>
        <v>316224.21192425297</v>
      </c>
      <c r="F295" s="589">
        <v>0</v>
      </c>
      <c r="G295" s="589">
        <v>0</v>
      </c>
      <c r="H295" s="589">
        <v>316224.21192425297</v>
      </c>
      <c r="I295" s="589">
        <v>0</v>
      </c>
      <c r="J295" s="475"/>
    </row>
    <row r="296" spans="2:10">
      <c r="B296" s="549"/>
      <c r="C296" s="551"/>
      <c r="D296" s="552"/>
      <c r="E296" s="550"/>
      <c r="F296" s="550"/>
      <c r="G296" s="550"/>
      <c r="H296" s="550"/>
      <c r="I296" s="550"/>
      <c r="J296" s="475"/>
    </row>
    <row r="297" spans="2:10">
      <c r="B297" s="425"/>
      <c r="C297" s="446"/>
      <c r="D297" s="448"/>
      <c r="E297" s="426"/>
      <c r="F297" s="426"/>
      <c r="G297" s="426"/>
      <c r="H297" s="426"/>
      <c r="I297" s="426"/>
      <c r="J297" s="475"/>
    </row>
    <row r="298" spans="2:10">
      <c r="B298" s="425"/>
      <c r="C298" s="446"/>
      <c r="D298" s="448"/>
      <c r="E298" s="426"/>
      <c r="F298" s="426"/>
      <c r="G298" s="426"/>
      <c r="H298" s="426"/>
      <c r="I298" s="426"/>
      <c r="J298" s="475"/>
    </row>
    <row r="299" spans="2:10">
      <c r="B299" s="425"/>
      <c r="C299" s="446"/>
      <c r="D299" s="448"/>
      <c r="E299" s="426"/>
      <c r="F299" s="426"/>
      <c r="G299" s="426"/>
      <c r="H299" s="426"/>
      <c r="I299" s="426"/>
      <c r="J299" s="475"/>
    </row>
    <row r="300" spans="2:10">
      <c r="B300" s="425"/>
      <c r="C300" s="446"/>
      <c r="D300" s="448"/>
      <c r="E300" s="426"/>
      <c r="F300" s="426"/>
      <c r="G300" s="426"/>
      <c r="H300" s="426"/>
      <c r="I300" s="426"/>
      <c r="J300" s="475"/>
    </row>
    <row r="301" spans="2:10">
      <c r="B301" s="425"/>
      <c r="C301" s="446"/>
      <c r="D301" s="448"/>
      <c r="E301" s="426"/>
      <c r="F301" s="426"/>
      <c r="G301" s="426"/>
      <c r="H301" s="426"/>
      <c r="I301" s="426"/>
      <c r="J301" s="475"/>
    </row>
    <row r="302" spans="2:10" ht="13">
      <c r="B302" s="432" t="s">
        <v>1238</v>
      </c>
      <c r="C302" s="477"/>
      <c r="D302" s="430"/>
      <c r="E302" s="431">
        <f>SUM(E295:E301)</f>
        <v>316224.21192425297</v>
      </c>
      <c r="F302" s="431">
        <f>SUM(F295:F301)</f>
        <v>0</v>
      </c>
      <c r="G302" s="431">
        <f>SUM(G295:G301)</f>
        <v>0</v>
      </c>
      <c r="H302" s="431">
        <f>SUM(H295:H301)</f>
        <v>316224.21192425297</v>
      </c>
      <c r="I302" s="431">
        <f>SUM(I295:I301)</f>
        <v>0</v>
      </c>
      <c r="J302" s="634"/>
    </row>
    <row r="303" spans="2:10" ht="13">
      <c r="B303" s="432"/>
      <c r="C303" s="430"/>
      <c r="D303" s="430"/>
      <c r="E303" s="431"/>
      <c r="F303" s="431"/>
      <c r="G303" s="431"/>
      <c r="H303" s="431"/>
      <c r="I303" s="431"/>
      <c r="J303" s="787"/>
    </row>
    <row r="304" spans="2:10">
      <c r="B304" s="433"/>
      <c r="C304" s="434"/>
      <c r="D304" s="452"/>
      <c r="E304" s="435"/>
      <c r="F304" s="426"/>
      <c r="G304" s="426"/>
      <c r="H304" s="426"/>
      <c r="I304" s="426"/>
      <c r="J304" s="436"/>
    </row>
    <row r="305" spans="1:10">
      <c r="B305" s="433"/>
      <c r="C305" s="434"/>
      <c r="D305" s="452"/>
      <c r="E305" s="435"/>
      <c r="F305" s="426"/>
      <c r="G305" s="426"/>
      <c r="H305" s="426"/>
      <c r="I305" s="426"/>
      <c r="J305" s="436"/>
    </row>
    <row r="306" spans="1:10">
      <c r="B306" s="433"/>
      <c r="C306" s="434"/>
      <c r="D306" s="452"/>
      <c r="E306" s="435"/>
      <c r="F306" s="426"/>
      <c r="G306" s="426"/>
      <c r="H306" s="426"/>
      <c r="I306" s="426"/>
      <c r="J306" s="436"/>
    </row>
    <row r="307" spans="1:10">
      <c r="B307" s="433"/>
      <c r="C307" s="434"/>
      <c r="D307" s="452"/>
      <c r="E307" s="435"/>
      <c r="F307" s="426"/>
      <c r="G307" s="426"/>
      <c r="H307" s="426"/>
      <c r="I307" s="426"/>
      <c r="J307" s="436"/>
    </row>
    <row r="308" spans="1:10" s="788" customFormat="1" ht="5.15" customHeight="1">
      <c r="B308" s="789"/>
      <c r="C308" s="790"/>
      <c r="D308" s="791"/>
      <c r="E308" s="792"/>
      <c r="F308" s="792"/>
      <c r="G308" s="792"/>
      <c r="H308" s="792"/>
      <c r="I308" s="792"/>
      <c r="J308" s="793"/>
    </row>
    <row r="309" spans="1:10" s="788" customFormat="1" ht="13">
      <c r="B309" s="794" t="s">
        <v>1624</v>
      </c>
      <c r="C309" s="791"/>
      <c r="D309" s="791"/>
      <c r="E309" s="792">
        <f>SUM(E304:E308)+E302</f>
        <v>316224.21192425297</v>
      </c>
      <c r="F309" s="792">
        <f>SUM(F304:F308)+F302</f>
        <v>0</v>
      </c>
      <c r="G309" s="792">
        <f>SUM(G304:G308)+G302</f>
        <v>0</v>
      </c>
      <c r="H309" s="792">
        <f>SUM(H304:H308)+H302</f>
        <v>316224.21192425297</v>
      </c>
      <c r="I309" s="792">
        <f>SUM(I304:I308)+I302</f>
        <v>0</v>
      </c>
      <c r="J309" s="793"/>
    </row>
    <row r="310" spans="1:10" ht="13">
      <c r="B310" s="455"/>
      <c r="C310" s="456"/>
      <c r="D310" s="456"/>
      <c r="E310" s="440"/>
      <c r="F310" s="431"/>
      <c r="G310" s="431"/>
      <c r="H310" s="431"/>
      <c r="I310" s="431"/>
      <c r="J310" s="442"/>
    </row>
    <row r="311" spans="1:10" ht="13">
      <c r="B311" s="457" t="s">
        <v>245</v>
      </c>
      <c r="C311" s="458"/>
      <c r="D311" s="439"/>
      <c r="E311" s="440"/>
      <c r="F311" s="440"/>
      <c r="G311" s="440"/>
      <c r="H311" s="440"/>
      <c r="I311" s="441">
        <f>$I$70</f>
        <v>0.16079862797827263</v>
      </c>
      <c r="J311" s="442"/>
    </row>
    <row r="312" spans="1:10" ht="13">
      <c r="B312" s="645" t="s">
        <v>218</v>
      </c>
      <c r="C312" s="644"/>
      <c r="D312" s="439"/>
      <c r="E312" s="440"/>
      <c r="F312" s="440"/>
      <c r="G312" s="440"/>
      <c r="H312" s="441">
        <f>$H$71</f>
        <v>0.37897122348685275</v>
      </c>
      <c r="I312" s="440"/>
      <c r="J312" s="442"/>
    </row>
    <row r="313" spans="1:10" ht="13">
      <c r="B313" s="437" t="s">
        <v>883</v>
      </c>
      <c r="C313" s="438"/>
      <c r="D313" s="439"/>
      <c r="E313" s="440"/>
      <c r="F313" s="440"/>
      <c r="G313" s="441">
        <f>$G$72</f>
        <v>1</v>
      </c>
      <c r="H313" s="440"/>
      <c r="I313" s="440"/>
      <c r="J313" s="442"/>
    </row>
    <row r="314" spans="1:10" ht="13">
      <c r="B314" s="437" t="s">
        <v>884</v>
      </c>
      <c r="C314" s="438"/>
      <c r="D314" s="439"/>
      <c r="E314" s="440"/>
      <c r="F314" s="441">
        <f>$F$73</f>
        <v>0</v>
      </c>
      <c r="G314" s="440"/>
      <c r="H314" s="440"/>
      <c r="I314" s="440"/>
      <c r="J314" s="442"/>
    </row>
    <row r="315" spans="1:10" ht="13">
      <c r="B315" s="443" t="s">
        <v>1241</v>
      </c>
      <c r="C315" s="438"/>
      <c r="D315" s="439"/>
      <c r="E315" s="440">
        <f>F315+G315+H315+I315</f>
        <v>119839.87648909996</v>
      </c>
      <c r="F315" s="440">
        <f>F314*F309</f>
        <v>0</v>
      </c>
      <c r="G315" s="440">
        <f>G309*G313</f>
        <v>0</v>
      </c>
      <c r="H315" s="440">
        <f>H309*H312</f>
        <v>119839.87648909996</v>
      </c>
      <c r="I315" s="440">
        <f>I309*I311</f>
        <v>0</v>
      </c>
      <c r="J315" s="442"/>
    </row>
    <row r="316" spans="1:10">
      <c r="G316" s="418"/>
    </row>
    <row r="318" spans="1:10" s="358" customFormat="1" ht="15.5">
      <c r="A318" s="478" t="s">
        <v>465</v>
      </c>
      <c r="B318" s="479"/>
      <c r="C318" s="479"/>
      <c r="D318" s="22"/>
      <c r="E318" s="22"/>
      <c r="F318" s="222"/>
      <c r="G318" s="22"/>
      <c r="H318" s="22"/>
      <c r="I318" s="22"/>
      <c r="J318" s="22"/>
    </row>
  </sheetData>
  <mergeCells count="12">
    <mergeCell ref="B258:I259"/>
    <mergeCell ref="A1:K1"/>
    <mergeCell ref="A2:K2"/>
    <mergeCell ref="A3:K3"/>
    <mergeCell ref="B6:J6"/>
    <mergeCell ref="B24:I26"/>
    <mergeCell ref="B29:I30"/>
    <mergeCell ref="B114:I114"/>
    <mergeCell ref="B118:I119"/>
    <mergeCell ref="B180:I180"/>
    <mergeCell ref="B184:I185"/>
    <mergeCell ref="B254:I254"/>
  </mergeCells>
  <pageMargins left="0.7" right="0.7" top="0.75" bottom="0.75" header="0.3" footer="0.3"/>
  <pageSetup scale="35" orientation="landscape" r:id="rId1"/>
  <rowBreaks count="3" manualBreakCount="3">
    <brk id="75" max="11" man="1"/>
    <brk id="178" max="11" man="1"/>
    <brk id="289" max="1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D91A3-E111-48EF-AAA1-FCB033B6D816}">
  <dimension ref="A1:S279"/>
  <sheetViews>
    <sheetView view="pageBreakPreview" topLeftCell="A226" zoomScale="60" zoomScaleNormal="80" workbookViewId="0">
      <selection sqref="A1:XFD1048576"/>
    </sheetView>
  </sheetViews>
  <sheetFormatPr defaultColWidth="9.1796875" defaultRowHeight="12.5"/>
  <cols>
    <col min="1" max="1" width="5.7265625" style="313" customWidth="1"/>
    <col min="2" max="2" width="11" style="367" customWidth="1"/>
    <col min="3" max="3" width="5.7265625" style="313" customWidth="1"/>
    <col min="4" max="4" width="32.1796875" style="313" customWidth="1"/>
    <col min="5" max="5" width="14.453125" style="313" customWidth="1"/>
    <col min="6" max="6" width="21.81640625" style="313" customWidth="1"/>
    <col min="7" max="7" width="15.1796875" style="313" customWidth="1"/>
    <col min="8" max="8" width="20.81640625" style="313" bestFit="1" customWidth="1"/>
    <col min="9" max="9" width="3.81640625" style="313" customWidth="1"/>
    <col min="10" max="10" width="27.453125" style="313" customWidth="1"/>
    <col min="11" max="11" width="21.81640625" style="313" customWidth="1"/>
    <col min="12" max="12" width="25.1796875" style="313" customWidth="1"/>
    <col min="13" max="13" width="3.81640625" style="313" customWidth="1"/>
    <col min="14" max="14" width="19.7265625" style="313" customWidth="1"/>
    <col min="15" max="15" width="25.453125" style="313" customWidth="1"/>
    <col min="16" max="16" width="24.7265625" style="313" customWidth="1"/>
    <col min="17" max="17" width="25" style="313" customWidth="1"/>
    <col min="18" max="18" width="26.54296875" style="313" customWidth="1"/>
    <col min="19" max="19" width="3.81640625" style="313" customWidth="1"/>
    <col min="20" max="16384" width="9.1796875" style="313"/>
  </cols>
  <sheetData>
    <row r="1" spans="1:19" ht="15.5">
      <c r="A1" s="1671" t="s">
        <v>1400</v>
      </c>
      <c r="B1" s="1671"/>
      <c r="C1" s="1671"/>
      <c r="D1" s="1671"/>
      <c r="E1" s="1671"/>
      <c r="F1" s="1671"/>
      <c r="G1" s="1671"/>
      <c r="H1" s="1671"/>
      <c r="I1" s="1671"/>
      <c r="J1" s="1671"/>
      <c r="K1" s="1671"/>
      <c r="L1" s="1671"/>
      <c r="M1" s="1671"/>
      <c r="N1" s="1671"/>
      <c r="O1" s="1671"/>
      <c r="P1" s="1671"/>
      <c r="Q1" s="1671"/>
      <c r="R1" s="1671"/>
      <c r="S1" s="364"/>
    </row>
    <row r="2" spans="1:19" ht="15.5">
      <c r="A2" s="1671" t="s">
        <v>1245</v>
      </c>
      <c r="B2" s="1671"/>
      <c r="C2" s="1671"/>
      <c r="D2" s="1671"/>
      <c r="E2" s="1671"/>
      <c r="F2" s="1671"/>
      <c r="G2" s="1671"/>
      <c r="H2" s="1671"/>
      <c r="I2" s="1671"/>
      <c r="J2" s="1671"/>
      <c r="K2" s="1671"/>
      <c r="L2" s="1671"/>
      <c r="M2" s="1671"/>
      <c r="N2" s="1671"/>
      <c r="O2" s="1671"/>
      <c r="P2" s="1671"/>
      <c r="Q2" s="1671"/>
      <c r="R2" s="1671"/>
      <c r="S2" s="364"/>
    </row>
    <row r="3" spans="1:19" ht="15.5">
      <c r="A3" s="1671" t="s">
        <v>1246</v>
      </c>
      <c r="B3" s="1671"/>
      <c r="C3" s="1671"/>
      <c r="D3" s="1671"/>
      <c r="E3" s="1671"/>
      <c r="F3" s="1671"/>
      <c r="G3" s="1671"/>
      <c r="H3" s="1671"/>
      <c r="I3" s="1671"/>
      <c r="J3" s="1671"/>
      <c r="K3" s="1671"/>
      <c r="L3" s="1671"/>
      <c r="M3" s="1671"/>
      <c r="N3" s="1671"/>
      <c r="O3" s="1671"/>
      <c r="P3" s="1671"/>
      <c r="Q3" s="1671"/>
      <c r="R3" s="1671"/>
      <c r="S3" s="364"/>
    </row>
    <row r="4" spans="1:19" ht="15.5">
      <c r="A4" s="277"/>
      <c r="B4" s="581"/>
      <c r="C4" s="277"/>
      <c r="D4" s="276"/>
      <c r="E4" s="276"/>
      <c r="F4" s="276"/>
      <c r="G4" s="276"/>
      <c r="H4" s="276"/>
      <c r="I4" s="276"/>
      <c r="J4" s="276"/>
      <c r="K4" s="276"/>
      <c r="L4" s="276"/>
      <c r="M4" s="276"/>
      <c r="N4" s="276"/>
      <c r="O4" s="276"/>
      <c r="P4" s="276"/>
      <c r="Q4" s="276"/>
      <c r="R4" s="276"/>
    </row>
    <row r="5" spans="1:19" ht="15.5">
      <c r="A5" s="276"/>
      <c r="B5" s="366"/>
      <c r="C5" s="276"/>
      <c r="D5" s="276" t="s">
        <v>860</v>
      </c>
      <c r="E5" s="278" t="s">
        <v>1858</v>
      </c>
      <c r="F5" s="279"/>
      <c r="G5" s="279"/>
      <c r="H5" s="279"/>
      <c r="I5" s="276"/>
      <c r="J5" s="276"/>
      <c r="K5" s="276"/>
      <c r="L5" s="276"/>
      <c r="M5" s="276"/>
      <c r="N5" s="276"/>
      <c r="O5" s="276"/>
      <c r="P5" s="276"/>
      <c r="Q5" s="276"/>
      <c r="R5" s="276"/>
    </row>
    <row r="6" spans="1:19" ht="13">
      <c r="D6" s="364"/>
    </row>
    <row r="7" spans="1:19" ht="15.75" customHeight="1">
      <c r="B7" s="1681" t="s">
        <v>1247</v>
      </c>
      <c r="C7" s="1681"/>
      <c r="D7" s="1681"/>
      <c r="E7" s="1681"/>
      <c r="F7" s="1681"/>
      <c r="G7" s="1681"/>
      <c r="H7" s="1681"/>
      <c r="I7" s="1681"/>
      <c r="J7" s="1681"/>
      <c r="K7" s="1681"/>
      <c r="L7" s="1681"/>
      <c r="M7" s="1681"/>
      <c r="N7" s="1681"/>
      <c r="O7" s="1681"/>
      <c r="P7" s="1681"/>
      <c r="Q7" s="1681"/>
      <c r="R7" s="1681"/>
    </row>
    <row r="8" spans="1:19" ht="13">
      <c r="D8" s="364"/>
    </row>
    <row r="9" spans="1:19" ht="13">
      <c r="D9" s="364" t="s">
        <v>1248</v>
      </c>
      <c r="J9" s="1672"/>
      <c r="K9" s="1672"/>
      <c r="L9" s="1672"/>
      <c r="N9" s="1672"/>
      <c r="O9" s="1672"/>
      <c r="P9" s="1672"/>
      <c r="Q9" s="1672"/>
      <c r="R9" s="1672"/>
    </row>
    <row r="10" spans="1:19" ht="13">
      <c r="D10" s="1665" t="s">
        <v>862</v>
      </c>
      <c r="E10" s="1666"/>
      <c r="F10" s="1666"/>
      <c r="G10" s="1666"/>
      <c r="H10" s="1667"/>
      <c r="I10" s="368"/>
      <c r="J10" s="1668" t="s">
        <v>1249</v>
      </c>
      <c r="K10" s="1669"/>
      <c r="L10" s="1670"/>
      <c r="M10" s="368"/>
      <c r="N10" s="1668" t="s">
        <v>1250</v>
      </c>
      <c r="O10" s="1669"/>
      <c r="P10" s="1669"/>
      <c r="Q10" s="1669"/>
      <c r="R10" s="1670"/>
      <c r="S10" s="368"/>
    </row>
    <row r="11" spans="1:19" ht="13">
      <c r="D11" s="369" t="s">
        <v>165</v>
      </c>
      <c r="E11" s="369" t="s">
        <v>166</v>
      </c>
      <c r="F11" s="369" t="s">
        <v>1193</v>
      </c>
      <c r="G11" s="369" t="s">
        <v>1194</v>
      </c>
      <c r="H11" s="369" t="s">
        <v>1195</v>
      </c>
      <c r="I11" s="368"/>
      <c r="J11" s="369" t="s">
        <v>1196</v>
      </c>
      <c r="K11" s="369" t="s">
        <v>1197</v>
      </c>
      <c r="L11" s="369" t="s">
        <v>1198</v>
      </c>
      <c r="M11" s="368"/>
      <c r="N11" s="369" t="s">
        <v>1199</v>
      </c>
      <c r="O11" s="369" t="s">
        <v>1200</v>
      </c>
      <c r="P11" s="369" t="s">
        <v>1201</v>
      </c>
      <c r="Q11" s="369" t="s">
        <v>1202</v>
      </c>
      <c r="R11" s="369" t="s">
        <v>1203</v>
      </c>
      <c r="S11" s="368"/>
    </row>
    <row r="12" spans="1:19" ht="63" customHeight="1">
      <c r="B12" s="370" t="s">
        <v>1204</v>
      </c>
      <c r="D12" s="371" t="s">
        <v>160</v>
      </c>
      <c r="E12" s="371" t="s">
        <v>863</v>
      </c>
      <c r="F12" s="371" t="s">
        <v>952</v>
      </c>
      <c r="G12" s="371" t="s">
        <v>951</v>
      </c>
      <c r="H12" s="371" t="s">
        <v>1205</v>
      </c>
      <c r="I12" s="584"/>
      <c r="J12" s="371" t="s">
        <v>866</v>
      </c>
      <c r="K12" s="371" t="s">
        <v>1206</v>
      </c>
      <c r="L12" s="371" t="s">
        <v>1207</v>
      </c>
      <c r="M12" s="584"/>
      <c r="N12" s="371" t="s">
        <v>950</v>
      </c>
      <c r="O12" s="371" t="s">
        <v>1208</v>
      </c>
      <c r="P12" s="371" t="s">
        <v>1209</v>
      </c>
      <c r="Q12" s="371" t="s">
        <v>1210</v>
      </c>
      <c r="R12" s="371" t="s">
        <v>1211</v>
      </c>
      <c r="S12" s="584"/>
    </row>
    <row r="13" spans="1:19">
      <c r="E13" s="584"/>
      <c r="F13" s="584"/>
      <c r="G13" s="584"/>
      <c r="H13" s="584"/>
      <c r="I13" s="584"/>
      <c r="J13" s="584"/>
      <c r="K13" s="584"/>
      <c r="L13" s="584"/>
      <c r="M13" s="584"/>
      <c r="N13" s="584"/>
      <c r="O13" s="584"/>
      <c r="P13" s="584"/>
      <c r="Q13" s="584"/>
      <c r="R13" s="584"/>
      <c r="S13" s="584"/>
    </row>
    <row r="14" spans="1:19">
      <c r="B14" s="367">
        <v>1</v>
      </c>
      <c r="D14" s="313" t="s">
        <v>1251</v>
      </c>
      <c r="E14" s="584"/>
      <c r="F14" s="584"/>
      <c r="G14" s="584"/>
      <c r="H14" s="584"/>
      <c r="I14" s="584"/>
      <c r="J14" s="372" t="s">
        <v>1713</v>
      </c>
      <c r="K14" s="584"/>
      <c r="L14" s="372">
        <f>'1E - EDIT Amortization'!M88</f>
        <v>3570954</v>
      </c>
      <c r="M14" s="584"/>
      <c r="N14" s="372" t="s">
        <v>1713</v>
      </c>
      <c r="O14" s="584"/>
      <c r="P14" s="584"/>
      <c r="Q14" s="584"/>
      <c r="R14" s="372">
        <f>'1E - EDIT Amortization'!M88</f>
        <v>3570954</v>
      </c>
      <c r="S14" s="584"/>
    </row>
    <row r="15" spans="1:19">
      <c r="E15" s="584"/>
      <c r="F15" s="584"/>
      <c r="G15" s="584"/>
      <c r="H15" s="584"/>
      <c r="I15" s="584"/>
      <c r="J15" s="584"/>
      <c r="K15" s="584"/>
      <c r="L15" s="584"/>
      <c r="M15" s="584"/>
      <c r="N15" s="1475"/>
      <c r="O15" s="584"/>
      <c r="P15" s="584"/>
      <c r="Q15" s="584"/>
      <c r="R15" s="584"/>
      <c r="S15" s="584"/>
    </row>
    <row r="16" spans="1:19">
      <c r="B16" s="367">
        <f>B14+1</f>
        <v>2</v>
      </c>
      <c r="D16" s="313" t="s">
        <v>1644</v>
      </c>
      <c r="E16" s="1450"/>
      <c r="F16" s="1450"/>
      <c r="G16" s="1450"/>
      <c r="H16" s="1450"/>
      <c r="I16" s="1450"/>
      <c r="J16" s="372" t="s">
        <v>1859</v>
      </c>
      <c r="K16" s="1450"/>
      <c r="L16" s="1450"/>
      <c r="M16" s="1450"/>
      <c r="N16" s="372" t="s">
        <v>1860</v>
      </c>
      <c r="O16" s="1450"/>
      <c r="P16" s="1450"/>
      <c r="Q16" s="1450"/>
      <c r="R16" s="1450"/>
      <c r="S16" s="1450"/>
    </row>
    <row r="17" spans="2:19">
      <c r="E17" s="1450"/>
      <c r="F17" s="1450"/>
      <c r="G17" s="1450"/>
      <c r="H17" s="1450"/>
      <c r="I17" s="1450"/>
      <c r="J17" s="1450"/>
      <c r="K17" s="1450"/>
      <c r="L17" s="1450"/>
      <c r="M17" s="1450"/>
      <c r="N17" s="1450"/>
      <c r="O17" s="1450"/>
      <c r="P17" s="1450"/>
      <c r="Q17" s="1450"/>
      <c r="R17" s="1450"/>
      <c r="S17" s="1450"/>
    </row>
    <row r="18" spans="2:19">
      <c r="B18" s="367">
        <f>B16+1</f>
        <v>3</v>
      </c>
      <c r="D18" s="373" t="s">
        <v>492</v>
      </c>
      <c r="E18" s="372">
        <v>31</v>
      </c>
      <c r="F18" s="1484">
        <v>0</v>
      </c>
      <c r="G18" s="1484">
        <v>214</v>
      </c>
      <c r="H18" s="375">
        <f t="shared" ref="H18:H29" si="0">IF(F18=0,0.5,F18/G18)</f>
        <v>0.5</v>
      </c>
      <c r="I18" s="376"/>
      <c r="J18" s="372">
        <f>'1E - EDIT Amortization'!$O$88/12</f>
        <v>0</v>
      </c>
      <c r="K18" s="377">
        <f t="shared" ref="K18:K29" si="1">+J18*H18</f>
        <v>0</v>
      </c>
      <c r="L18" s="377">
        <f>+K18+L14</f>
        <v>3570954</v>
      </c>
      <c r="M18" s="376"/>
      <c r="N18" s="372">
        <v>0</v>
      </c>
      <c r="O18" s="377">
        <f t="shared" ref="O18:O29" si="2">IF($D$249="True-Up Adjustment",N18-J18,0)</f>
        <v>0</v>
      </c>
      <c r="P18" s="377">
        <f t="shared" ref="P18:P29" si="3">IF($D$249="True-Up Adjustment",IF(AND(J18&gt;=0,N18&gt;=0),IF(O18&gt;=0,K18+O18,N18/J18*K18),IF(AND(J18&lt;0,N18&lt;0),IF(O18&lt;0,K18+O18,N18/J18*K18),0)),0)</f>
        <v>0</v>
      </c>
      <c r="Q18" s="377">
        <f t="shared" ref="Q18:Q29" si="4">IF(AND(J18&gt;=0,N18&lt;0),N18,IF(AND(J18&lt;0,N18&gt;=0),N18,0))</f>
        <v>0</v>
      </c>
      <c r="R18" s="377">
        <f>P18+Q18+R14</f>
        <v>3570954</v>
      </c>
      <c r="S18" s="376"/>
    </row>
    <row r="19" spans="2:19">
      <c r="B19" s="367">
        <f t="shared" ref="B19:B30" si="5">+B18+1</f>
        <v>4</v>
      </c>
      <c r="D19" s="373" t="s">
        <v>493</v>
      </c>
      <c r="E19" s="372">
        <v>28</v>
      </c>
      <c r="F19" s="1484">
        <v>0</v>
      </c>
      <c r="G19" s="1484">
        <v>214</v>
      </c>
      <c r="H19" s="375">
        <f t="shared" si="0"/>
        <v>0.5</v>
      </c>
      <c r="I19" s="376"/>
      <c r="J19" s="372">
        <f>'1E - EDIT Amortization'!$O$88/12</f>
        <v>0</v>
      </c>
      <c r="K19" s="377">
        <f t="shared" si="1"/>
        <v>0</v>
      </c>
      <c r="L19" s="377">
        <f t="shared" ref="L19:L29" si="6">+K19+L18</f>
        <v>3570954</v>
      </c>
      <c r="M19" s="376"/>
      <c r="N19" s="372">
        <v>0</v>
      </c>
      <c r="O19" s="377">
        <f t="shared" si="2"/>
        <v>0</v>
      </c>
      <c r="P19" s="377">
        <f t="shared" si="3"/>
        <v>0</v>
      </c>
      <c r="Q19" s="377">
        <f t="shared" si="4"/>
        <v>0</v>
      </c>
      <c r="R19" s="377">
        <f t="shared" ref="R19:R29" si="7">R18+P19+Q19</f>
        <v>3570954</v>
      </c>
      <c r="S19" s="376"/>
    </row>
    <row r="20" spans="2:19">
      <c r="B20" s="367">
        <f t="shared" si="5"/>
        <v>5</v>
      </c>
      <c r="D20" s="373" t="s">
        <v>512</v>
      </c>
      <c r="E20" s="372">
        <v>31</v>
      </c>
      <c r="F20" s="1484">
        <v>0</v>
      </c>
      <c r="G20" s="1484">
        <v>214</v>
      </c>
      <c r="H20" s="375">
        <f t="shared" si="0"/>
        <v>0.5</v>
      </c>
      <c r="I20" s="376"/>
      <c r="J20" s="372">
        <f>'1E - EDIT Amortization'!$O$88/12</f>
        <v>0</v>
      </c>
      <c r="K20" s="377">
        <f t="shared" si="1"/>
        <v>0</v>
      </c>
      <c r="L20" s="377">
        <f t="shared" si="6"/>
        <v>3570954</v>
      </c>
      <c r="M20" s="376"/>
      <c r="N20" s="372">
        <v>0</v>
      </c>
      <c r="O20" s="377">
        <f t="shared" si="2"/>
        <v>0</v>
      </c>
      <c r="P20" s="377">
        <f t="shared" si="3"/>
        <v>0</v>
      </c>
      <c r="Q20" s="377">
        <f t="shared" si="4"/>
        <v>0</v>
      </c>
      <c r="R20" s="377">
        <f t="shared" si="7"/>
        <v>3570954</v>
      </c>
      <c r="S20" s="376"/>
    </row>
    <row r="21" spans="2:19">
      <c r="B21" s="367">
        <f t="shared" si="5"/>
        <v>6</v>
      </c>
      <c r="D21" s="373" t="s">
        <v>162</v>
      </c>
      <c r="E21" s="372">
        <v>30</v>
      </c>
      <c r="F21" s="1484">
        <v>0</v>
      </c>
      <c r="G21" s="1484">
        <v>214</v>
      </c>
      <c r="H21" s="375">
        <f t="shared" si="0"/>
        <v>0.5</v>
      </c>
      <c r="I21" s="376"/>
      <c r="J21" s="372">
        <f>'1E - EDIT Amortization'!$O$88/12</f>
        <v>0</v>
      </c>
      <c r="K21" s="377">
        <f t="shared" si="1"/>
        <v>0</v>
      </c>
      <c r="L21" s="377">
        <f t="shared" si="6"/>
        <v>3570954</v>
      </c>
      <c r="M21" s="376"/>
      <c r="N21" s="372">
        <v>0</v>
      </c>
      <c r="O21" s="377">
        <f t="shared" si="2"/>
        <v>0</v>
      </c>
      <c r="P21" s="377">
        <f t="shared" si="3"/>
        <v>0</v>
      </c>
      <c r="Q21" s="377">
        <f t="shared" si="4"/>
        <v>0</v>
      </c>
      <c r="R21" s="377">
        <f t="shared" si="7"/>
        <v>3570954</v>
      </c>
      <c r="S21" s="376"/>
    </row>
    <row r="22" spans="2:19">
      <c r="B22" s="367">
        <f t="shared" si="5"/>
        <v>7</v>
      </c>
      <c r="D22" s="373" t="s">
        <v>163</v>
      </c>
      <c r="E22" s="372">
        <v>31</v>
      </c>
      <c r="F22" s="1484">
        <v>0</v>
      </c>
      <c r="G22" s="1484">
        <v>214</v>
      </c>
      <c r="H22" s="375">
        <f t="shared" si="0"/>
        <v>0.5</v>
      </c>
      <c r="I22" s="376"/>
      <c r="J22" s="372">
        <f>'1E - EDIT Amortization'!$O$88/12</f>
        <v>0</v>
      </c>
      <c r="K22" s="377">
        <f t="shared" si="1"/>
        <v>0</v>
      </c>
      <c r="L22" s="377">
        <f t="shared" si="6"/>
        <v>3570954</v>
      </c>
      <c r="M22" s="376"/>
      <c r="N22" s="372">
        <v>0</v>
      </c>
      <c r="O22" s="377">
        <f t="shared" si="2"/>
        <v>0</v>
      </c>
      <c r="P22" s="377">
        <f t="shared" si="3"/>
        <v>0</v>
      </c>
      <c r="Q22" s="377">
        <f t="shared" si="4"/>
        <v>0</v>
      </c>
      <c r="R22" s="377">
        <f t="shared" si="7"/>
        <v>3570954</v>
      </c>
      <c r="S22" s="376"/>
    </row>
    <row r="23" spans="2:19">
      <c r="B23" s="367">
        <f t="shared" si="5"/>
        <v>8</v>
      </c>
      <c r="D23" s="373" t="s">
        <v>164</v>
      </c>
      <c r="E23" s="372">
        <v>30</v>
      </c>
      <c r="F23" s="1484">
        <f t="shared" ref="F23:F28" si="8">F24+E24</f>
        <v>185</v>
      </c>
      <c r="G23" s="1484">
        <v>214</v>
      </c>
      <c r="H23" s="375">
        <f t="shared" si="0"/>
        <v>0.86448598130841126</v>
      </c>
      <c r="I23" s="376"/>
      <c r="J23" s="372">
        <f>'1E - EDIT Amortization'!$O$88/12</f>
        <v>0</v>
      </c>
      <c r="K23" s="377">
        <f t="shared" si="1"/>
        <v>0</v>
      </c>
      <c r="L23" s="377">
        <f t="shared" si="6"/>
        <v>3570954</v>
      </c>
      <c r="M23" s="376"/>
      <c r="N23" s="372">
        <v>0</v>
      </c>
      <c r="O23" s="377">
        <f t="shared" si="2"/>
        <v>0</v>
      </c>
      <c r="P23" s="377">
        <f t="shared" si="3"/>
        <v>0</v>
      </c>
      <c r="Q23" s="377">
        <f t="shared" si="4"/>
        <v>0</v>
      </c>
      <c r="R23" s="377">
        <f t="shared" si="7"/>
        <v>3570954</v>
      </c>
      <c r="S23" s="376"/>
    </row>
    <row r="24" spans="2:19">
      <c r="B24" s="367">
        <f t="shared" si="5"/>
        <v>9</v>
      </c>
      <c r="D24" s="373" t="s">
        <v>495</v>
      </c>
      <c r="E24" s="372">
        <v>31</v>
      </c>
      <c r="F24" s="1484">
        <f t="shared" si="8"/>
        <v>154</v>
      </c>
      <c r="G24" s="1484">
        <v>214</v>
      </c>
      <c r="H24" s="375">
        <f t="shared" si="0"/>
        <v>0.71962616822429903</v>
      </c>
      <c r="I24" s="376"/>
      <c r="J24" s="372">
        <f>'1E - EDIT Amortization'!$O$88/12</f>
        <v>0</v>
      </c>
      <c r="K24" s="377">
        <f t="shared" si="1"/>
        <v>0</v>
      </c>
      <c r="L24" s="377">
        <f t="shared" si="6"/>
        <v>3570954</v>
      </c>
      <c r="M24" s="376"/>
      <c r="N24" s="372">
        <v>0</v>
      </c>
      <c r="O24" s="377">
        <f t="shared" si="2"/>
        <v>0</v>
      </c>
      <c r="P24" s="377">
        <f t="shared" si="3"/>
        <v>0</v>
      </c>
      <c r="Q24" s="377">
        <f t="shared" si="4"/>
        <v>0</v>
      </c>
      <c r="R24" s="377">
        <f t="shared" si="7"/>
        <v>3570954</v>
      </c>
      <c r="S24" s="376"/>
    </row>
    <row r="25" spans="2:19">
      <c r="B25" s="367">
        <f t="shared" si="5"/>
        <v>10</v>
      </c>
      <c r="D25" s="373" t="s">
        <v>513</v>
      </c>
      <c r="E25" s="372">
        <v>31</v>
      </c>
      <c r="F25" s="1484">
        <f t="shared" si="8"/>
        <v>123</v>
      </c>
      <c r="G25" s="1484">
        <v>214</v>
      </c>
      <c r="H25" s="375">
        <f t="shared" si="0"/>
        <v>0.57476635514018692</v>
      </c>
      <c r="I25" s="376"/>
      <c r="J25" s="372">
        <f>'1E - EDIT Amortization'!$O$88/12</f>
        <v>0</v>
      </c>
      <c r="K25" s="377">
        <f t="shared" si="1"/>
        <v>0</v>
      </c>
      <c r="L25" s="377">
        <f t="shared" si="6"/>
        <v>3570954</v>
      </c>
      <c r="M25" s="376"/>
      <c r="N25" s="372">
        <v>0</v>
      </c>
      <c r="O25" s="377">
        <f t="shared" si="2"/>
        <v>0</v>
      </c>
      <c r="P25" s="377">
        <f t="shared" si="3"/>
        <v>0</v>
      </c>
      <c r="Q25" s="377">
        <f t="shared" si="4"/>
        <v>0</v>
      </c>
      <c r="R25" s="377">
        <f t="shared" si="7"/>
        <v>3570954</v>
      </c>
      <c r="S25" s="376"/>
    </row>
    <row r="26" spans="2:19">
      <c r="B26" s="367">
        <f t="shared" si="5"/>
        <v>11</v>
      </c>
      <c r="D26" s="373" t="s">
        <v>497</v>
      </c>
      <c r="E26" s="372">
        <v>30</v>
      </c>
      <c r="F26" s="1484">
        <f t="shared" si="8"/>
        <v>93</v>
      </c>
      <c r="G26" s="1484">
        <v>214</v>
      </c>
      <c r="H26" s="375">
        <f t="shared" si="0"/>
        <v>0.43457943925233644</v>
      </c>
      <c r="I26" s="376"/>
      <c r="J26" s="372">
        <f>'1E - EDIT Amortization'!$O$88/12</f>
        <v>0</v>
      </c>
      <c r="K26" s="377">
        <f>+J26*H26</f>
        <v>0</v>
      </c>
      <c r="L26" s="377">
        <f t="shared" si="6"/>
        <v>3570954</v>
      </c>
      <c r="M26" s="376"/>
      <c r="N26" s="372">
        <v>0</v>
      </c>
      <c r="O26" s="377">
        <f t="shared" si="2"/>
        <v>0</v>
      </c>
      <c r="P26" s="377">
        <f t="shared" si="3"/>
        <v>0</v>
      </c>
      <c r="Q26" s="377">
        <f t="shared" si="4"/>
        <v>0</v>
      </c>
      <c r="R26" s="377">
        <f t="shared" si="7"/>
        <v>3570954</v>
      </c>
      <c r="S26" s="376"/>
    </row>
    <row r="27" spans="2:19">
      <c r="B27" s="367">
        <f t="shared" si="5"/>
        <v>12</v>
      </c>
      <c r="D27" s="373" t="s">
        <v>498</v>
      </c>
      <c r="E27" s="372">
        <v>31</v>
      </c>
      <c r="F27" s="1484">
        <f t="shared" si="8"/>
        <v>62</v>
      </c>
      <c r="G27" s="1484">
        <v>214</v>
      </c>
      <c r="H27" s="375">
        <f t="shared" si="0"/>
        <v>0.28971962616822428</v>
      </c>
      <c r="I27" s="376"/>
      <c r="J27" s="372">
        <f>'1E - EDIT Amortization'!$O$88/12</f>
        <v>0</v>
      </c>
      <c r="K27" s="377">
        <f t="shared" si="1"/>
        <v>0</v>
      </c>
      <c r="L27" s="377">
        <f t="shared" si="6"/>
        <v>3570954</v>
      </c>
      <c r="M27" s="376"/>
      <c r="N27" s="372">
        <v>0</v>
      </c>
      <c r="O27" s="377">
        <f t="shared" si="2"/>
        <v>0</v>
      </c>
      <c r="P27" s="377">
        <f t="shared" si="3"/>
        <v>0</v>
      </c>
      <c r="Q27" s="377">
        <f t="shared" si="4"/>
        <v>0</v>
      </c>
      <c r="R27" s="377">
        <f t="shared" si="7"/>
        <v>3570954</v>
      </c>
      <c r="S27" s="376"/>
    </row>
    <row r="28" spans="2:19">
      <c r="B28" s="367">
        <f t="shared" si="5"/>
        <v>13</v>
      </c>
      <c r="D28" s="373" t="s">
        <v>499</v>
      </c>
      <c r="E28" s="372">
        <v>30</v>
      </c>
      <c r="F28" s="1484">
        <f t="shared" si="8"/>
        <v>32</v>
      </c>
      <c r="G28" s="1484">
        <v>214</v>
      </c>
      <c r="H28" s="375">
        <f t="shared" si="0"/>
        <v>0.14953271028037382</v>
      </c>
      <c r="I28" s="376"/>
      <c r="J28" s="372">
        <f>'1E - EDIT Amortization'!$O$88/12</f>
        <v>0</v>
      </c>
      <c r="K28" s="377">
        <f t="shared" si="1"/>
        <v>0</v>
      </c>
      <c r="L28" s="377">
        <f t="shared" si="6"/>
        <v>3570954</v>
      </c>
      <c r="M28" s="376"/>
      <c r="N28" s="372">
        <v>0</v>
      </c>
      <c r="O28" s="377">
        <f t="shared" si="2"/>
        <v>0</v>
      </c>
      <c r="P28" s="377">
        <f t="shared" si="3"/>
        <v>0</v>
      </c>
      <c r="Q28" s="377">
        <f t="shared" si="4"/>
        <v>0</v>
      </c>
      <c r="R28" s="377">
        <f t="shared" si="7"/>
        <v>3570954</v>
      </c>
      <c r="S28" s="376"/>
    </row>
    <row r="29" spans="2:19">
      <c r="B29" s="367">
        <f t="shared" si="5"/>
        <v>14</v>
      </c>
      <c r="D29" s="378" t="s">
        <v>709</v>
      </c>
      <c r="E29" s="372">
        <v>31</v>
      </c>
      <c r="F29" s="1484">
        <v>1</v>
      </c>
      <c r="G29" s="1484">
        <v>214</v>
      </c>
      <c r="H29" s="375">
        <f t="shared" si="0"/>
        <v>4.6728971962616819E-3</v>
      </c>
      <c r="I29" s="376"/>
      <c r="J29" s="372">
        <f>'1E - EDIT Amortization'!$O$88/12</f>
        <v>0</v>
      </c>
      <c r="K29" s="377">
        <f t="shared" si="1"/>
        <v>0</v>
      </c>
      <c r="L29" s="377">
        <f t="shared" si="6"/>
        <v>3570954</v>
      </c>
      <c r="M29" s="376"/>
      <c r="N29" s="372">
        <v>0</v>
      </c>
      <c r="O29" s="377">
        <f t="shared" si="2"/>
        <v>0</v>
      </c>
      <c r="P29" s="377">
        <f t="shared" si="3"/>
        <v>0</v>
      </c>
      <c r="Q29" s="377">
        <f t="shared" si="4"/>
        <v>0</v>
      </c>
      <c r="R29" s="377">
        <f t="shared" si="7"/>
        <v>3570954</v>
      </c>
      <c r="S29" s="376"/>
    </row>
    <row r="30" spans="2:19">
      <c r="B30" s="367">
        <f t="shared" si="5"/>
        <v>15</v>
      </c>
      <c r="D30" s="380" t="str">
        <f>"Total (Sum of Lines "&amp;B18&amp;" - "&amp;B29&amp;")"</f>
        <v>Total (Sum of Lines 3 - 14)</v>
      </c>
      <c r="E30" s="381">
        <f>SUM(E18:E29)</f>
        <v>365</v>
      </c>
      <c r="F30" s="382"/>
      <c r="G30" s="382"/>
      <c r="H30" s="383"/>
      <c r="I30" s="384"/>
      <c r="J30" s="381">
        <f>SUM(J18:J29)</f>
        <v>0</v>
      </c>
      <c r="K30" s="381">
        <f>SUM(K18:K29)</f>
        <v>0</v>
      </c>
      <c r="L30" s="385"/>
      <c r="M30" s="384"/>
      <c r="N30" s="381">
        <f>SUM(N18:N29)</f>
        <v>0</v>
      </c>
      <c r="O30" s="381">
        <f>SUM(O18:O29)</f>
        <v>0</v>
      </c>
      <c r="P30" s="381">
        <f>SUM(P18:P29)</f>
        <v>0</v>
      </c>
      <c r="Q30" s="381">
        <f>SUM(Q18:Q29)</f>
        <v>0</v>
      </c>
      <c r="R30" s="385"/>
      <c r="S30" s="384"/>
    </row>
    <row r="31" spans="2:19">
      <c r="D31" s="386"/>
      <c r="E31" s="386"/>
      <c r="F31" s="386"/>
      <c r="G31" s="386"/>
      <c r="H31" s="387"/>
      <c r="I31" s="387"/>
      <c r="K31" s="388"/>
      <c r="L31" s="387"/>
      <c r="M31" s="387"/>
      <c r="O31" s="388"/>
      <c r="P31" s="388"/>
      <c r="Q31" s="388"/>
      <c r="R31" s="387"/>
      <c r="S31" s="387"/>
    </row>
    <row r="32" spans="2:19">
      <c r="B32" s="367">
        <f>B30+1</f>
        <v>16</v>
      </c>
      <c r="D32" s="313" t="s">
        <v>1252</v>
      </c>
      <c r="I32" s="387"/>
      <c r="J32" s="372" t="str">
        <f>$J$14</f>
        <v>12/31/2021 (Actuals)</v>
      </c>
      <c r="L32" s="372">
        <f>'1E - EDIT Amortization'!M70+'1E - EDIT Amortization'!M79</f>
        <v>0</v>
      </c>
      <c r="M32" s="389"/>
      <c r="N32" s="372" t="str">
        <f>$J$14</f>
        <v>12/31/2021 (Actuals)</v>
      </c>
      <c r="R32" s="372">
        <f>'1E - EDIT Amortization'!M70+'1E - EDIT Amortization'!M79</f>
        <v>0</v>
      </c>
    </row>
    <row r="33" spans="2:19">
      <c r="B33" s="367">
        <f>B32+1</f>
        <v>17</v>
      </c>
      <c r="D33" s="313" t="s">
        <v>1253</v>
      </c>
      <c r="I33" s="387"/>
      <c r="J33" s="390" t="s">
        <v>606</v>
      </c>
      <c r="L33" s="391">
        <v>0</v>
      </c>
      <c r="M33" s="392"/>
      <c r="N33" s="390"/>
      <c r="R33" s="391">
        <v>0</v>
      </c>
    </row>
    <row r="34" spans="2:19">
      <c r="B34" s="367">
        <f>B33+1</f>
        <v>18</v>
      </c>
      <c r="D34" s="313" t="s">
        <v>1254</v>
      </c>
      <c r="I34" s="387"/>
      <c r="J34" s="380" t="str">
        <f>"(Col. "&amp;L11&amp;", Line "&amp;B32&amp;" + Line "&amp;B33&amp;")"</f>
        <v>(Col. (H), Line 16 + Line 17)</v>
      </c>
      <c r="L34" s="393">
        <f>L32+L33</f>
        <v>0</v>
      </c>
      <c r="M34" s="387"/>
      <c r="N34" s="380" t="str">
        <f>"(Col. "&amp;R11&amp;", Line "&amp;B32&amp;" + Line "&amp;B33&amp;")"</f>
        <v>(Col. (M), Line 16 + Line 17)</v>
      </c>
      <c r="R34" s="393">
        <f>R32+R33</f>
        <v>0</v>
      </c>
    </row>
    <row r="35" spans="2:19">
      <c r="I35" s="387"/>
      <c r="L35" s="393"/>
      <c r="M35" s="387"/>
      <c r="R35" s="393"/>
    </row>
    <row r="36" spans="2:19">
      <c r="B36" s="367">
        <f>B34+1</f>
        <v>19</v>
      </c>
      <c r="D36" s="313" t="s">
        <v>1255</v>
      </c>
      <c r="I36" s="387"/>
      <c r="J36" s="372" t="str">
        <f>$J$16</f>
        <v>2022 Projected</v>
      </c>
      <c r="L36" s="372">
        <f>'1E - EDIT Amortization'!Q70+'1E - EDIT Amortization'!Q79</f>
        <v>0</v>
      </c>
      <c r="M36" s="389"/>
      <c r="N36" s="372" t="str">
        <f>$N$16</f>
        <v>12/31/2022 (Actuals)</v>
      </c>
      <c r="R36" s="372">
        <v>0</v>
      </c>
    </row>
    <row r="37" spans="2:19">
      <c r="B37" s="367">
        <f>B36+1</f>
        <v>20</v>
      </c>
      <c r="D37" s="313" t="s">
        <v>1256</v>
      </c>
      <c r="I37" s="387"/>
      <c r="J37" s="390" t="s">
        <v>606</v>
      </c>
      <c r="L37" s="391">
        <v>0</v>
      </c>
      <c r="M37" s="387"/>
      <c r="N37" s="390"/>
      <c r="R37" s="391">
        <v>0</v>
      </c>
    </row>
    <row r="38" spans="2:19">
      <c r="B38" s="367">
        <f>B37+1</f>
        <v>21</v>
      </c>
      <c r="D38" s="313" t="s">
        <v>1257</v>
      </c>
      <c r="G38" s="380"/>
      <c r="I38" s="387"/>
      <c r="J38" s="380" t="str">
        <f>"(Col. "&amp;L11&amp;", Line "&amp;B36&amp;" + Line "&amp;B37&amp;")"</f>
        <v>(Col. (H), Line 19 + Line 20)</v>
      </c>
      <c r="L38" s="393">
        <f>L36+L37</f>
        <v>0</v>
      </c>
      <c r="M38" s="387"/>
      <c r="N38" s="380" t="str">
        <f>"(Col. "&amp;R11&amp;", Line "&amp;B36&amp;" + Line "&amp;B37&amp;")"</f>
        <v>(Col. (M), Line 19 + Line 20)</v>
      </c>
      <c r="R38" s="393">
        <f>R36+R37</f>
        <v>0</v>
      </c>
    </row>
    <row r="39" spans="2:19">
      <c r="I39" s="387"/>
      <c r="L39" s="393"/>
      <c r="M39" s="387"/>
      <c r="R39" s="393"/>
    </row>
    <row r="40" spans="2:19">
      <c r="B40" s="367">
        <f>B38+1</f>
        <v>22</v>
      </c>
      <c r="D40" s="313" t="s">
        <v>947</v>
      </c>
      <c r="I40" s="387"/>
      <c r="J40" s="380" t="str">
        <f>"([Col. "&amp;L11&amp;", Line "&amp;B34&amp;" + Line "&amp;B38&amp;"] /2)"</f>
        <v>([Col. (H), Line 18 + Line 21] /2)</v>
      </c>
      <c r="L40" s="377">
        <f>(L34+L38)/2</f>
        <v>0</v>
      </c>
      <c r="M40" s="387"/>
      <c r="N40" s="380" t="str">
        <f>"([Col. "&amp;R11&amp;", Line "&amp;B34&amp;" + Line "&amp;B38&amp;"] /2)"</f>
        <v>([Col. (M), Line 18 + Line 21] /2)</v>
      </c>
      <c r="R40" s="377">
        <f>(R34+R38)/2</f>
        <v>0</v>
      </c>
    </row>
    <row r="41" spans="2:19">
      <c r="B41" s="367">
        <f>B40+1</f>
        <v>23</v>
      </c>
      <c r="D41" s="480" t="s">
        <v>1258</v>
      </c>
      <c r="E41" s="386"/>
      <c r="F41" s="386"/>
      <c r="G41" s="386"/>
      <c r="H41" s="387"/>
      <c r="I41" s="387"/>
      <c r="J41" s="380" t="str">
        <f>"(Col. "&amp;L11&amp;", Line "&amp;B29&amp;" )"</f>
        <v>(Col. (H), Line 14 )</v>
      </c>
      <c r="K41" s="388"/>
      <c r="L41" s="377">
        <f>L29</f>
        <v>3570954</v>
      </c>
      <c r="M41" s="387"/>
      <c r="N41" s="380" t="str">
        <f>"(Col. "&amp;R11&amp;", Line "&amp;B29&amp;" )"</f>
        <v>(Col. (M), Line 14 )</v>
      </c>
      <c r="R41" s="377">
        <f>R29</f>
        <v>3570954</v>
      </c>
    </row>
    <row r="42" spans="2:19" ht="13.5" thickBot="1">
      <c r="B42" s="367">
        <f>B41+1</f>
        <v>24</v>
      </c>
      <c r="D42" s="394" t="s">
        <v>1259</v>
      </c>
      <c r="E42" s="386"/>
      <c r="F42" s="386"/>
      <c r="G42" s="386"/>
      <c r="H42" s="387"/>
      <c r="I42" s="387"/>
      <c r="J42" s="380" t="str">
        <f>"(Col. "&amp;L11&amp;", Line "&amp;B40&amp;" + Line "&amp;B41&amp;")"</f>
        <v>(Col. (H), Line 22 + Line 23)</v>
      </c>
      <c r="K42" s="388"/>
      <c r="L42" s="395">
        <f>L40+L41</f>
        <v>3570954</v>
      </c>
      <c r="M42" s="387"/>
      <c r="N42" s="380" t="str">
        <f>"(Col. "&amp;R11&amp;", Line "&amp;B40&amp;" + Line "&amp;B41&amp;")"</f>
        <v>(Col. (M), Line 22 + Line 23)</v>
      </c>
      <c r="R42" s="395">
        <f>R40+R41</f>
        <v>3570954</v>
      </c>
    </row>
    <row r="43" spans="2:19">
      <c r="I43" s="387"/>
      <c r="L43" s="377"/>
      <c r="M43" s="387"/>
      <c r="R43" s="377"/>
      <c r="S43" s="387"/>
    </row>
    <row r="44" spans="2:19" ht="13">
      <c r="D44" s="364" t="s">
        <v>1260</v>
      </c>
      <c r="J44" s="396"/>
      <c r="K44" s="397"/>
      <c r="L44" s="397"/>
      <c r="N44" s="397"/>
      <c r="O44" s="397"/>
      <c r="P44" s="397"/>
      <c r="Q44" s="397"/>
      <c r="R44" s="397"/>
    </row>
    <row r="45" spans="2:19" ht="13">
      <c r="D45" s="1665" t="s">
        <v>862</v>
      </c>
      <c r="E45" s="1666"/>
      <c r="F45" s="1666"/>
      <c r="G45" s="1666"/>
      <c r="H45" s="1667"/>
      <c r="I45" s="368"/>
      <c r="J45" s="1668" t="s">
        <v>1249</v>
      </c>
      <c r="K45" s="1669"/>
      <c r="L45" s="1670"/>
      <c r="M45" s="368"/>
      <c r="N45" s="1668" t="s">
        <v>1250</v>
      </c>
      <c r="O45" s="1669"/>
      <c r="P45" s="1669"/>
      <c r="Q45" s="1669"/>
      <c r="R45" s="1670"/>
      <c r="S45" s="368"/>
    </row>
    <row r="46" spans="2:19" ht="13">
      <c r="D46" s="369" t="s">
        <v>165</v>
      </c>
      <c r="E46" s="369" t="s">
        <v>166</v>
      </c>
      <c r="F46" s="369" t="s">
        <v>1193</v>
      </c>
      <c r="G46" s="369" t="s">
        <v>1194</v>
      </c>
      <c r="H46" s="369" t="s">
        <v>1195</v>
      </c>
      <c r="I46" s="368"/>
      <c r="J46" s="369" t="s">
        <v>1196</v>
      </c>
      <c r="K46" s="369" t="s">
        <v>1197</v>
      </c>
      <c r="L46" s="369" t="s">
        <v>1198</v>
      </c>
      <c r="M46" s="368"/>
      <c r="N46" s="369" t="s">
        <v>1199</v>
      </c>
      <c r="O46" s="369" t="s">
        <v>1200</v>
      </c>
      <c r="P46" s="369" t="s">
        <v>1201</v>
      </c>
      <c r="Q46" s="369" t="s">
        <v>1202</v>
      </c>
      <c r="R46" s="369" t="s">
        <v>1203</v>
      </c>
      <c r="S46" s="368"/>
    </row>
    <row r="47" spans="2:19" ht="50">
      <c r="B47" s="370" t="s">
        <v>1204</v>
      </c>
      <c r="D47" s="371" t="s">
        <v>160</v>
      </c>
      <c r="E47" s="371" t="s">
        <v>863</v>
      </c>
      <c r="F47" s="371" t="s">
        <v>864</v>
      </c>
      <c r="G47" s="371" t="s">
        <v>865</v>
      </c>
      <c r="H47" s="371" t="s">
        <v>1205</v>
      </c>
      <c r="I47" s="584"/>
      <c r="J47" s="371" t="s">
        <v>866</v>
      </c>
      <c r="K47" s="371" t="s">
        <v>1206</v>
      </c>
      <c r="L47" s="371" t="s">
        <v>1207</v>
      </c>
      <c r="M47" s="584"/>
      <c r="N47" s="371" t="s">
        <v>950</v>
      </c>
      <c r="O47" s="371" t="s">
        <v>1208</v>
      </c>
      <c r="P47" s="371" t="s">
        <v>1209</v>
      </c>
      <c r="Q47" s="371" t="s">
        <v>1210</v>
      </c>
      <c r="R47" s="371" t="s">
        <v>1211</v>
      </c>
      <c r="S47" s="584"/>
    </row>
    <row r="48" spans="2:19">
      <c r="E48" s="584"/>
      <c r="F48" s="584"/>
      <c r="G48" s="584"/>
      <c r="H48" s="584"/>
      <c r="I48" s="584"/>
      <c r="J48" s="584"/>
      <c r="K48" s="584"/>
      <c r="L48" s="584"/>
      <c r="M48" s="584"/>
      <c r="N48" s="584"/>
      <c r="O48" s="584"/>
      <c r="P48" s="584"/>
      <c r="Q48" s="584"/>
      <c r="R48" s="584"/>
      <c r="S48" s="584"/>
    </row>
    <row r="49" spans="2:19">
      <c r="B49" s="367">
        <f>B42+1</f>
        <v>25</v>
      </c>
      <c r="D49" s="313" t="s">
        <v>1251</v>
      </c>
      <c r="E49" s="584"/>
      <c r="F49" s="584"/>
      <c r="G49" s="584"/>
      <c r="H49" s="584"/>
      <c r="I49" s="584"/>
      <c r="J49" s="372" t="str">
        <f>$J$14</f>
        <v>12/31/2021 (Actuals)</v>
      </c>
      <c r="K49" s="584"/>
      <c r="L49" s="372">
        <f>'1E - EDIT Amortization'!M90</f>
        <v>-48688761.7005274</v>
      </c>
      <c r="M49" s="584"/>
      <c r="N49" s="372" t="str">
        <f>$J$14</f>
        <v>12/31/2021 (Actuals)</v>
      </c>
      <c r="O49" s="584"/>
      <c r="P49" s="584"/>
      <c r="Q49" s="584"/>
      <c r="R49" s="372">
        <f>'1E - EDIT Amortization'!M90</f>
        <v>-48688761.7005274</v>
      </c>
      <c r="S49" s="584"/>
    </row>
    <row r="50" spans="2:19">
      <c r="E50" s="584"/>
      <c r="F50" s="584"/>
      <c r="G50" s="584"/>
      <c r="H50" s="584"/>
      <c r="I50" s="584"/>
      <c r="J50" s="1475"/>
      <c r="K50" s="584"/>
      <c r="L50" s="584"/>
      <c r="M50" s="584"/>
      <c r="N50" s="1475"/>
      <c r="O50" s="584"/>
      <c r="P50" s="584"/>
      <c r="Q50" s="584"/>
      <c r="R50" s="584"/>
      <c r="S50" s="584"/>
    </row>
    <row r="51" spans="2:19">
      <c r="B51" s="367">
        <f>B49+1</f>
        <v>26</v>
      </c>
      <c r="D51" s="313" t="s">
        <v>1644</v>
      </c>
      <c r="E51" s="1450"/>
      <c r="F51" s="1450"/>
      <c r="G51" s="1450"/>
      <c r="H51" s="1450"/>
      <c r="I51" s="1450"/>
      <c r="J51" s="372" t="str">
        <f>$J$16</f>
        <v>2022 Projected</v>
      </c>
      <c r="K51" s="1450"/>
      <c r="L51" s="1450"/>
      <c r="M51" s="1450"/>
      <c r="N51" s="372" t="str">
        <f>$N$16</f>
        <v>12/31/2022 (Actuals)</v>
      </c>
      <c r="O51" s="1450"/>
      <c r="P51" s="1450"/>
      <c r="Q51" s="1450"/>
      <c r="R51" s="1450"/>
      <c r="S51" s="1450"/>
    </row>
    <row r="52" spans="2:19">
      <c r="E52" s="1450"/>
      <c r="F52" s="1450"/>
      <c r="G52" s="1450"/>
      <c r="H52" s="1450"/>
      <c r="I52" s="1450"/>
      <c r="J52" s="1450"/>
      <c r="K52" s="1450"/>
      <c r="L52" s="1450"/>
      <c r="M52" s="1450"/>
      <c r="N52" s="1450"/>
      <c r="O52" s="1450"/>
      <c r="P52" s="1450"/>
      <c r="Q52" s="1450"/>
      <c r="R52" s="1450"/>
      <c r="S52" s="1450"/>
    </row>
    <row r="53" spans="2:19">
      <c r="B53" s="367">
        <f>B51+1</f>
        <v>27</v>
      </c>
      <c r="D53" s="373" t="s">
        <v>492</v>
      </c>
      <c r="E53" s="1485">
        <v>31</v>
      </c>
      <c r="F53" s="1484">
        <v>0</v>
      </c>
      <c r="G53" s="1484">
        <v>214</v>
      </c>
      <c r="H53" s="375">
        <f t="shared" ref="H53:H64" si="9">IF(F53=0,0.5,F53/G53)</f>
        <v>0.5</v>
      </c>
      <c r="I53" s="376"/>
      <c r="J53" s="372">
        <v>48486.843652450072</v>
      </c>
      <c r="K53" s="377">
        <f t="shared" ref="K53:K64" si="10">+J53*H53</f>
        <v>24243.421826225036</v>
      </c>
      <c r="L53" s="377">
        <f>+K53+L49</f>
        <v>-48664518.278701171</v>
      </c>
      <c r="M53" s="376"/>
      <c r="N53" s="372">
        <f>'1E - EDIT Amortization'!$O$90/12</f>
        <v>81818.333333333328</v>
      </c>
      <c r="O53" s="377">
        <f t="shared" ref="O53:O64" si="11">IF($D$249="True-Up Adjustment",N53-J53,0)</f>
        <v>33331.489680883256</v>
      </c>
      <c r="P53" s="377">
        <f t="shared" ref="P53:P64" si="12">IF($D$249="True-Up Adjustment",IF(AND(J53&gt;=0,N53&gt;=0),IF(O53&gt;=0,K53+O53,N53/J53*K53),IF(AND(J53&lt;0,N53&lt;0),IF(O53&lt;0,K53+O53,N53/J53*K53),0)),0)</f>
        <v>57574.911507108292</v>
      </c>
      <c r="Q53" s="377">
        <f t="shared" ref="Q53:Q64" si="13">IF(AND(J53&gt;=0,N53&lt;0),N53,IF(AND(J53&lt;0,N53&gt;=0),N53,0))</f>
        <v>0</v>
      </c>
      <c r="R53" s="377">
        <f>R49+P53+Q53</f>
        <v>-48631186.789020292</v>
      </c>
      <c r="S53" s="376"/>
    </row>
    <row r="54" spans="2:19">
      <c r="B54" s="367">
        <f t="shared" ref="B54:B65" si="14">+B53+1</f>
        <v>28</v>
      </c>
      <c r="D54" s="373" t="s">
        <v>493</v>
      </c>
      <c r="E54" s="1485">
        <v>28</v>
      </c>
      <c r="F54" s="1484">
        <v>0</v>
      </c>
      <c r="G54" s="1484">
        <v>214</v>
      </c>
      <c r="H54" s="375">
        <f t="shared" si="9"/>
        <v>0.5</v>
      </c>
      <c r="I54" s="376"/>
      <c r="J54" s="372">
        <v>48486.843652450072</v>
      </c>
      <c r="K54" s="377">
        <f t="shared" si="10"/>
        <v>24243.421826225036</v>
      </c>
      <c r="L54" s="377">
        <f t="shared" ref="L54:L64" si="15">+K54+L53</f>
        <v>-48640274.856874943</v>
      </c>
      <c r="M54" s="376"/>
      <c r="N54" s="372">
        <f>'1E - EDIT Amortization'!$O$90/12</f>
        <v>81818.333333333328</v>
      </c>
      <c r="O54" s="377">
        <f t="shared" si="11"/>
        <v>33331.489680883256</v>
      </c>
      <c r="P54" s="377">
        <f t="shared" si="12"/>
        <v>57574.911507108292</v>
      </c>
      <c r="Q54" s="377">
        <f t="shared" si="13"/>
        <v>0</v>
      </c>
      <c r="R54" s="377">
        <f t="shared" ref="R54:R64" si="16">R53+P54+Q54</f>
        <v>-48573611.877513185</v>
      </c>
      <c r="S54" s="376"/>
    </row>
    <row r="55" spans="2:19">
      <c r="B55" s="367">
        <f t="shared" si="14"/>
        <v>29</v>
      </c>
      <c r="D55" s="373" t="s">
        <v>512</v>
      </c>
      <c r="E55" s="1485">
        <v>31</v>
      </c>
      <c r="F55" s="1484">
        <v>0</v>
      </c>
      <c r="G55" s="1484">
        <v>214</v>
      </c>
      <c r="H55" s="375">
        <f t="shared" si="9"/>
        <v>0.5</v>
      </c>
      <c r="I55" s="376"/>
      <c r="J55" s="372">
        <v>48486.843652450072</v>
      </c>
      <c r="K55" s="377">
        <f t="shared" si="10"/>
        <v>24243.421826225036</v>
      </c>
      <c r="L55" s="377">
        <f t="shared" si="15"/>
        <v>-48616031.435048714</v>
      </c>
      <c r="M55" s="376"/>
      <c r="N55" s="372">
        <f>'1E - EDIT Amortization'!$O$90/12</f>
        <v>81818.333333333328</v>
      </c>
      <c r="O55" s="377">
        <f t="shared" si="11"/>
        <v>33331.489680883256</v>
      </c>
      <c r="P55" s="377">
        <f t="shared" si="12"/>
        <v>57574.911507108292</v>
      </c>
      <c r="Q55" s="377">
        <f t="shared" si="13"/>
        <v>0</v>
      </c>
      <c r="R55" s="377">
        <f t="shared" si="16"/>
        <v>-48516036.966006078</v>
      </c>
      <c r="S55" s="376"/>
    </row>
    <row r="56" spans="2:19">
      <c r="B56" s="367">
        <f t="shared" si="14"/>
        <v>30</v>
      </c>
      <c r="D56" s="373" t="s">
        <v>162</v>
      </c>
      <c r="E56" s="1485">
        <v>30</v>
      </c>
      <c r="F56" s="1484">
        <v>0</v>
      </c>
      <c r="G56" s="1484">
        <v>214</v>
      </c>
      <c r="H56" s="375">
        <f t="shared" si="9"/>
        <v>0.5</v>
      </c>
      <c r="I56" s="376"/>
      <c r="J56" s="372">
        <v>48486.843652450072</v>
      </c>
      <c r="K56" s="377">
        <f t="shared" si="10"/>
        <v>24243.421826225036</v>
      </c>
      <c r="L56" s="377">
        <f t="shared" si="15"/>
        <v>-48591788.013222486</v>
      </c>
      <c r="M56" s="376"/>
      <c r="N56" s="372">
        <f>'1E - EDIT Amortization'!$O$90/12</f>
        <v>81818.333333333328</v>
      </c>
      <c r="O56" s="377">
        <f t="shared" si="11"/>
        <v>33331.489680883256</v>
      </c>
      <c r="P56" s="377">
        <f t="shared" si="12"/>
        <v>57574.911507108292</v>
      </c>
      <c r="Q56" s="377">
        <f t="shared" si="13"/>
        <v>0</v>
      </c>
      <c r="R56" s="377">
        <f t="shared" si="16"/>
        <v>-48458462.054498971</v>
      </c>
      <c r="S56" s="376"/>
    </row>
    <row r="57" spans="2:19">
      <c r="B57" s="367">
        <f t="shared" si="14"/>
        <v>31</v>
      </c>
      <c r="D57" s="373" t="s">
        <v>163</v>
      </c>
      <c r="E57" s="1485">
        <v>31</v>
      </c>
      <c r="F57" s="1484">
        <v>0</v>
      </c>
      <c r="G57" s="1484">
        <v>214</v>
      </c>
      <c r="H57" s="375">
        <f t="shared" si="9"/>
        <v>0.5</v>
      </c>
      <c r="I57" s="376"/>
      <c r="J57" s="372">
        <v>48486.843652450072</v>
      </c>
      <c r="K57" s="377">
        <f t="shared" si="10"/>
        <v>24243.421826225036</v>
      </c>
      <c r="L57" s="377">
        <f t="shared" si="15"/>
        <v>-48567544.591396257</v>
      </c>
      <c r="M57" s="376"/>
      <c r="N57" s="372">
        <f>'1E - EDIT Amortization'!$O$90/12</f>
        <v>81818.333333333328</v>
      </c>
      <c r="O57" s="377">
        <f t="shared" si="11"/>
        <v>33331.489680883256</v>
      </c>
      <c r="P57" s="377">
        <f t="shared" si="12"/>
        <v>57574.911507108292</v>
      </c>
      <c r="Q57" s="377">
        <f t="shared" si="13"/>
        <v>0</v>
      </c>
      <c r="R57" s="377">
        <f t="shared" si="16"/>
        <v>-48400887.142991863</v>
      </c>
      <c r="S57" s="376"/>
    </row>
    <row r="58" spans="2:19">
      <c r="B58" s="367">
        <f t="shared" si="14"/>
        <v>32</v>
      </c>
      <c r="D58" s="373" t="s">
        <v>164</v>
      </c>
      <c r="E58" s="1485">
        <v>30</v>
      </c>
      <c r="F58" s="1484">
        <f t="shared" ref="F58:F63" si="17">F59+E59</f>
        <v>185</v>
      </c>
      <c r="G58" s="1484">
        <v>214</v>
      </c>
      <c r="H58" s="375">
        <f t="shared" si="9"/>
        <v>0.86448598130841126</v>
      </c>
      <c r="I58" s="376"/>
      <c r="J58" s="372">
        <v>48486.843652450072</v>
      </c>
      <c r="K58" s="377">
        <f t="shared" si="10"/>
        <v>41916.196615435809</v>
      </c>
      <c r="L58" s="377">
        <f t="shared" si="15"/>
        <v>-48525628.394780822</v>
      </c>
      <c r="M58" s="376"/>
      <c r="N58" s="372">
        <f>'1E - EDIT Amortization'!$O$90/12</f>
        <v>81818.333333333328</v>
      </c>
      <c r="O58" s="377">
        <f t="shared" si="11"/>
        <v>33331.489680883256</v>
      </c>
      <c r="P58" s="377">
        <f t="shared" si="12"/>
        <v>75247.686296319065</v>
      </c>
      <c r="Q58" s="377">
        <f t="shared" si="13"/>
        <v>0</v>
      </c>
      <c r="R58" s="377">
        <f t="shared" si="16"/>
        <v>-48325639.456695542</v>
      </c>
      <c r="S58" s="376"/>
    </row>
    <row r="59" spans="2:19">
      <c r="B59" s="367">
        <f t="shared" si="14"/>
        <v>33</v>
      </c>
      <c r="D59" s="373" t="s">
        <v>495</v>
      </c>
      <c r="E59" s="1485">
        <v>31</v>
      </c>
      <c r="F59" s="1484">
        <f t="shared" si="17"/>
        <v>154</v>
      </c>
      <c r="G59" s="1484">
        <v>214</v>
      </c>
      <c r="H59" s="375">
        <f t="shared" si="9"/>
        <v>0.71962616822429903</v>
      </c>
      <c r="I59" s="376"/>
      <c r="J59" s="372">
        <v>48486.843652450072</v>
      </c>
      <c r="K59" s="377">
        <f t="shared" si="10"/>
        <v>34892.401506903319</v>
      </c>
      <c r="L59" s="377">
        <f t="shared" si="15"/>
        <v>-48490735.993273921</v>
      </c>
      <c r="M59" s="376"/>
      <c r="N59" s="372">
        <f>'1E - EDIT Amortization'!$O$90/12</f>
        <v>81818.333333333328</v>
      </c>
      <c r="O59" s="377">
        <f t="shared" si="11"/>
        <v>33331.489680883256</v>
      </c>
      <c r="P59" s="377">
        <f t="shared" si="12"/>
        <v>68223.891187786576</v>
      </c>
      <c r="Q59" s="377">
        <f t="shared" si="13"/>
        <v>0</v>
      </c>
      <c r="R59" s="377">
        <f t="shared" si="16"/>
        <v>-48257415.565507755</v>
      </c>
      <c r="S59" s="376"/>
    </row>
    <row r="60" spans="2:19">
      <c r="B60" s="367">
        <f t="shared" si="14"/>
        <v>34</v>
      </c>
      <c r="D60" s="373" t="s">
        <v>513</v>
      </c>
      <c r="E60" s="1485">
        <v>31</v>
      </c>
      <c r="F60" s="1484">
        <f t="shared" si="17"/>
        <v>123</v>
      </c>
      <c r="G60" s="1484">
        <v>214</v>
      </c>
      <c r="H60" s="375">
        <f t="shared" si="9"/>
        <v>0.57476635514018692</v>
      </c>
      <c r="I60" s="376"/>
      <c r="J60" s="372">
        <v>48486.843652450072</v>
      </c>
      <c r="K60" s="377">
        <f t="shared" si="10"/>
        <v>27868.606398370837</v>
      </c>
      <c r="L60" s="377">
        <f t="shared" si="15"/>
        <v>-48462867.386875547</v>
      </c>
      <c r="M60" s="376"/>
      <c r="N60" s="372">
        <f>'1E - EDIT Amortization'!$O$90/12</f>
        <v>81818.333333333328</v>
      </c>
      <c r="O60" s="377">
        <f t="shared" si="11"/>
        <v>33331.489680883256</v>
      </c>
      <c r="P60" s="377">
        <f t="shared" si="12"/>
        <v>61200.096079254094</v>
      </c>
      <c r="Q60" s="377">
        <f t="shared" si="13"/>
        <v>0</v>
      </c>
      <c r="R60" s="377">
        <f t="shared" si="16"/>
        <v>-48196215.469428502</v>
      </c>
      <c r="S60" s="376"/>
    </row>
    <row r="61" spans="2:19">
      <c r="B61" s="367">
        <f t="shared" si="14"/>
        <v>35</v>
      </c>
      <c r="D61" s="373" t="s">
        <v>497</v>
      </c>
      <c r="E61" s="1485">
        <v>30</v>
      </c>
      <c r="F61" s="1484">
        <f t="shared" si="17"/>
        <v>93</v>
      </c>
      <c r="G61" s="1484">
        <v>214</v>
      </c>
      <c r="H61" s="375">
        <f t="shared" si="9"/>
        <v>0.43457943925233644</v>
      </c>
      <c r="I61" s="376"/>
      <c r="J61" s="372">
        <v>48486.843652450072</v>
      </c>
      <c r="K61" s="377">
        <f t="shared" si="10"/>
        <v>21071.385325597461</v>
      </c>
      <c r="L61" s="377">
        <f t="shared" si="15"/>
        <v>-48441796.001549952</v>
      </c>
      <c r="M61" s="376"/>
      <c r="N61" s="372">
        <f>'1E - EDIT Amortization'!$O$90/12</f>
        <v>81818.333333333328</v>
      </c>
      <c r="O61" s="377">
        <f t="shared" si="11"/>
        <v>33331.489680883256</v>
      </c>
      <c r="P61" s="377">
        <f t="shared" si="12"/>
        <v>54402.875006480717</v>
      </c>
      <c r="Q61" s="377">
        <f t="shared" si="13"/>
        <v>0</v>
      </c>
      <c r="R61" s="377">
        <f t="shared" si="16"/>
        <v>-48141812.59442202</v>
      </c>
      <c r="S61" s="376"/>
    </row>
    <row r="62" spans="2:19">
      <c r="B62" s="367">
        <f t="shared" si="14"/>
        <v>36</v>
      </c>
      <c r="D62" s="373" t="s">
        <v>498</v>
      </c>
      <c r="E62" s="1485">
        <v>31</v>
      </c>
      <c r="F62" s="1484">
        <f t="shared" si="17"/>
        <v>62</v>
      </c>
      <c r="G62" s="1484">
        <v>214</v>
      </c>
      <c r="H62" s="375">
        <f t="shared" si="9"/>
        <v>0.28971962616822428</v>
      </c>
      <c r="I62" s="376"/>
      <c r="J62" s="372">
        <v>48486.843652450072</v>
      </c>
      <c r="K62" s="377">
        <f t="shared" si="10"/>
        <v>14047.590217064973</v>
      </c>
      <c r="L62" s="377">
        <f t="shared" si="15"/>
        <v>-48427748.41133289</v>
      </c>
      <c r="M62" s="376"/>
      <c r="N62" s="372">
        <f>'1E - EDIT Amortization'!$O$90/12</f>
        <v>81818.333333333328</v>
      </c>
      <c r="O62" s="377">
        <f t="shared" si="11"/>
        <v>33331.489680883256</v>
      </c>
      <c r="P62" s="377">
        <f t="shared" si="12"/>
        <v>47379.079897948228</v>
      </c>
      <c r="Q62" s="377">
        <f t="shared" si="13"/>
        <v>0</v>
      </c>
      <c r="R62" s="377">
        <f t="shared" si="16"/>
        <v>-48094433.514524072</v>
      </c>
      <c r="S62" s="376"/>
    </row>
    <row r="63" spans="2:19">
      <c r="B63" s="367">
        <f t="shared" si="14"/>
        <v>37</v>
      </c>
      <c r="D63" s="373" t="s">
        <v>499</v>
      </c>
      <c r="E63" s="1485">
        <v>30</v>
      </c>
      <c r="F63" s="1484">
        <f t="shared" si="17"/>
        <v>32</v>
      </c>
      <c r="G63" s="1484">
        <v>214</v>
      </c>
      <c r="H63" s="375">
        <f t="shared" si="9"/>
        <v>0.14953271028037382</v>
      </c>
      <c r="I63" s="376"/>
      <c r="J63" s="372">
        <v>48486.843652450072</v>
      </c>
      <c r="K63" s="377">
        <f t="shared" si="10"/>
        <v>7250.3691442915988</v>
      </c>
      <c r="L63" s="377">
        <f t="shared" si="15"/>
        <v>-48420498.0421886</v>
      </c>
      <c r="M63" s="376"/>
      <c r="N63" s="372">
        <f>'1E - EDIT Amortization'!$O$90/12</f>
        <v>81818.333333333328</v>
      </c>
      <c r="O63" s="377">
        <f t="shared" si="11"/>
        <v>33331.489680883256</v>
      </c>
      <c r="P63" s="377">
        <f t="shared" si="12"/>
        <v>40581.858825174859</v>
      </c>
      <c r="Q63" s="377">
        <f t="shared" si="13"/>
        <v>0</v>
      </c>
      <c r="R63" s="377">
        <f t="shared" si="16"/>
        <v>-48053851.655698895</v>
      </c>
      <c r="S63" s="376"/>
    </row>
    <row r="64" spans="2:19">
      <c r="B64" s="367">
        <f t="shared" si="14"/>
        <v>38</v>
      </c>
      <c r="D64" s="378" t="s">
        <v>709</v>
      </c>
      <c r="E64" s="1485">
        <v>31</v>
      </c>
      <c r="F64" s="1484">
        <v>1</v>
      </c>
      <c r="G64" s="1484">
        <v>214</v>
      </c>
      <c r="H64" s="375">
        <f t="shared" si="9"/>
        <v>4.6728971962616819E-3</v>
      </c>
      <c r="I64" s="376"/>
      <c r="J64" s="391">
        <v>48486.843652450072</v>
      </c>
      <c r="K64" s="377">
        <f t="shared" si="10"/>
        <v>226.57403575911246</v>
      </c>
      <c r="L64" s="377">
        <f t="shared" si="15"/>
        <v>-48420271.468152843</v>
      </c>
      <c r="M64" s="376"/>
      <c r="N64" s="391">
        <f>'1E - EDIT Amortization'!$O$90/12</f>
        <v>81818.333333333328</v>
      </c>
      <c r="O64" s="377">
        <f t="shared" si="11"/>
        <v>33331.489680883256</v>
      </c>
      <c r="P64" s="377">
        <f t="shared" si="12"/>
        <v>33558.063716642369</v>
      </c>
      <c r="Q64" s="377">
        <f t="shared" si="13"/>
        <v>0</v>
      </c>
      <c r="R64" s="377">
        <f t="shared" si="16"/>
        <v>-48020293.591982253</v>
      </c>
      <c r="S64" s="376"/>
    </row>
    <row r="65" spans="2:19">
      <c r="B65" s="367">
        <f t="shared" si="14"/>
        <v>39</v>
      </c>
      <c r="D65" s="380" t="str">
        <f>"Total (Sum of Lines "&amp;B53&amp;" - "&amp;B64&amp;")"</f>
        <v>Total (Sum of Lines 27 - 38)</v>
      </c>
      <c r="E65" s="381">
        <f>SUM(E53:E64)</f>
        <v>365</v>
      </c>
      <c r="F65" s="382"/>
      <c r="G65" s="382"/>
      <c r="H65" s="383"/>
      <c r="I65" s="384"/>
      <c r="J65" s="381">
        <v>919426.00000000012</v>
      </c>
      <c r="K65" s="381">
        <f>SUM(K53:K64)</f>
        <v>268490.23237454827</v>
      </c>
      <c r="L65" s="381"/>
      <c r="M65" s="384"/>
      <c r="N65" s="381">
        <f>SUM(N53:N64)</f>
        <v>981820.00000000012</v>
      </c>
      <c r="O65" s="381">
        <f>SUM(O53:O64)</f>
        <v>399977.87617059896</v>
      </c>
      <c r="P65" s="381">
        <f>SUM(P53:P64)</f>
        <v>668468.10854514735</v>
      </c>
      <c r="Q65" s="381">
        <f>SUM(Q53:Q64)</f>
        <v>0</v>
      </c>
      <c r="R65" s="385"/>
      <c r="S65" s="384"/>
    </row>
    <row r="66" spans="2:19">
      <c r="D66" s="386"/>
      <c r="E66" s="386"/>
      <c r="F66" s="386"/>
      <c r="G66" s="386"/>
      <c r="H66" s="387"/>
      <c r="I66" s="387"/>
      <c r="K66" s="388"/>
      <c r="L66" s="387"/>
      <c r="M66" s="387"/>
      <c r="N66" s="398"/>
      <c r="O66" s="388"/>
      <c r="P66" s="388"/>
      <c r="Q66" s="388"/>
      <c r="R66" s="387"/>
      <c r="S66" s="387"/>
    </row>
    <row r="67" spans="2:19" ht="15" customHeight="1">
      <c r="B67" s="367">
        <f>B65+1</f>
        <v>40</v>
      </c>
      <c r="D67" s="313" t="s">
        <v>1252</v>
      </c>
      <c r="I67" s="387"/>
      <c r="J67" s="372" t="str">
        <f>$J$14</f>
        <v>12/31/2021 (Actuals)</v>
      </c>
      <c r="L67" s="372">
        <f>'1E - EDIT Amortization'!M72+'1E - EDIT Amortization'!M81</f>
        <v>-10887586.450161485</v>
      </c>
      <c r="M67" s="389"/>
      <c r="N67" s="372" t="str">
        <f>$J$14</f>
        <v>12/31/2021 (Actuals)</v>
      </c>
      <c r="R67" s="372">
        <f>'1E - EDIT Amortization'!M72+'1E - EDIT Amortization'!M81</f>
        <v>-10887586.450161485</v>
      </c>
    </row>
    <row r="68" spans="2:19">
      <c r="B68" s="367">
        <f>B67+1</f>
        <v>41</v>
      </c>
      <c r="D68" s="313" t="s">
        <v>1253</v>
      </c>
      <c r="I68" s="387"/>
      <c r="J68" s="390" t="s">
        <v>606</v>
      </c>
      <c r="L68" s="391">
        <v>0</v>
      </c>
      <c r="M68" s="392"/>
      <c r="N68" s="390"/>
      <c r="R68" s="391">
        <v>0</v>
      </c>
    </row>
    <row r="69" spans="2:19">
      <c r="B69" s="367">
        <f>B68+1</f>
        <v>42</v>
      </c>
      <c r="D69" s="313" t="s">
        <v>1254</v>
      </c>
      <c r="I69" s="387"/>
      <c r="J69" s="380" t="str">
        <f>"(Col. "&amp;L46&amp;", Line "&amp;B67&amp;" + Line "&amp;B68&amp;")"</f>
        <v>(Col. (H), Line 40 + Line 41)</v>
      </c>
      <c r="L69" s="393">
        <f>L67+L68</f>
        <v>-10887586.450161485</v>
      </c>
      <c r="M69" s="387"/>
      <c r="N69" s="380" t="str">
        <f>"(Col. "&amp;R46&amp;", Line "&amp;B67&amp;" + Line "&amp;B68&amp;")"</f>
        <v>(Col. (M), Line 40 + Line 41)</v>
      </c>
      <c r="R69" s="393">
        <f>R67+R68</f>
        <v>-10887586.450161485</v>
      </c>
    </row>
    <row r="70" spans="2:19">
      <c r="I70" s="387"/>
      <c r="L70" s="393"/>
      <c r="M70" s="387"/>
      <c r="R70" s="393"/>
    </row>
    <row r="71" spans="2:19">
      <c r="B71" s="367">
        <f>B69+1</f>
        <v>43</v>
      </c>
      <c r="D71" s="313" t="s">
        <v>1255</v>
      </c>
      <c r="I71" s="387"/>
      <c r="J71" s="372" t="str">
        <f>$J$16</f>
        <v>2022 Projected</v>
      </c>
      <c r="L71" s="372">
        <f>'1E - EDIT Amortization'!Q72+'1E - EDIT Amortization'!Q81</f>
        <v>0</v>
      </c>
      <c r="M71" s="389"/>
      <c r="N71" s="372" t="str">
        <f>$N$16</f>
        <v>12/31/2022 (Actuals)</v>
      </c>
      <c r="R71" s="372">
        <f>'1E - EDIT Amortization'!Q72+'1E - EDIT Amortization'!Q81</f>
        <v>0</v>
      </c>
    </row>
    <row r="72" spans="2:19">
      <c r="B72" s="367">
        <f>B71+1</f>
        <v>44</v>
      </c>
      <c r="D72" s="313" t="s">
        <v>1256</v>
      </c>
      <c r="I72" s="387"/>
      <c r="J72" s="390" t="s">
        <v>606</v>
      </c>
      <c r="L72" s="391">
        <v>0</v>
      </c>
      <c r="M72" s="387"/>
      <c r="N72" s="390"/>
      <c r="R72" s="391">
        <v>0</v>
      </c>
    </row>
    <row r="73" spans="2:19">
      <c r="B73" s="367">
        <f>B72+1</f>
        <v>45</v>
      </c>
      <c r="D73" s="313" t="s">
        <v>1257</v>
      </c>
      <c r="I73" s="387"/>
      <c r="J73" s="380" t="str">
        <f>"(Col. "&amp;L46&amp;", Line "&amp;B71&amp;" + Line "&amp;B72&amp;")"</f>
        <v>(Col. (H), Line 43 + Line 44)</v>
      </c>
      <c r="L73" s="393">
        <f>L71+L72</f>
        <v>0</v>
      </c>
      <c r="M73" s="387"/>
      <c r="N73" s="380" t="str">
        <f>"(Col. "&amp;R46&amp;", Line "&amp;B71&amp;" + Line "&amp;B72&amp;")"</f>
        <v>(Col. (M), Line 43 + Line 44)</v>
      </c>
      <c r="R73" s="393">
        <f>R71+R72</f>
        <v>0</v>
      </c>
    </row>
    <row r="74" spans="2:19">
      <c r="I74" s="387"/>
      <c r="L74" s="393"/>
      <c r="M74" s="387"/>
      <c r="R74" s="393"/>
    </row>
    <row r="75" spans="2:19">
      <c r="B75" s="367">
        <f>B73+1</f>
        <v>46</v>
      </c>
      <c r="D75" s="313" t="s">
        <v>947</v>
      </c>
      <c r="I75" s="387"/>
      <c r="J75" s="380" t="str">
        <f>"([Col. "&amp;L46&amp;", Line "&amp;B69&amp;" + Line "&amp;B73&amp;"] /2)"</f>
        <v>([Col. (H), Line 42 + Line 45] /2)</v>
      </c>
      <c r="L75" s="377">
        <f>(L69+L73)/2</f>
        <v>-5443793.2250807425</v>
      </c>
      <c r="M75" s="387"/>
      <c r="N75" s="380" t="str">
        <f>"([Col. "&amp;R46&amp;", Line "&amp;B69&amp;" + Line "&amp;B73&amp;"] /2)"</f>
        <v>([Col. (M), Line 42 + Line 45] /2)</v>
      </c>
      <c r="R75" s="377">
        <f>(R69+R73)/2</f>
        <v>-5443793.2250807425</v>
      </c>
    </row>
    <row r="76" spans="2:19">
      <c r="B76" s="367">
        <f>B75+1</f>
        <v>47</v>
      </c>
      <c r="D76" s="480" t="s">
        <v>1258</v>
      </c>
      <c r="E76" s="386"/>
      <c r="F76" s="386"/>
      <c r="G76" s="386"/>
      <c r="H76" s="387"/>
      <c r="I76" s="387"/>
      <c r="J76" s="380" t="str">
        <f>"(Col. "&amp;L46&amp;", Line "&amp;B64&amp;" )"</f>
        <v>(Col. (H), Line 38 )</v>
      </c>
      <c r="K76" s="388"/>
      <c r="L76" s="377">
        <f>L64</f>
        <v>-48420271.468152843</v>
      </c>
      <c r="M76" s="387"/>
      <c r="N76" s="380" t="str">
        <f>"(Col. "&amp;R46&amp;", Line "&amp;B64&amp;" )"</f>
        <v>(Col. (M), Line 38 )</v>
      </c>
      <c r="R76" s="377">
        <f>R64</f>
        <v>-48020293.591982253</v>
      </c>
    </row>
    <row r="77" spans="2:19" ht="13.5" thickBot="1">
      <c r="B77" s="367">
        <f>B76+1</f>
        <v>48</v>
      </c>
      <c r="D77" s="394" t="s">
        <v>1261</v>
      </c>
      <c r="E77" s="386"/>
      <c r="F77" s="386"/>
      <c r="G77" s="386"/>
      <c r="H77" s="387"/>
      <c r="I77" s="387"/>
      <c r="J77" s="380" t="str">
        <f>"(Col. "&amp;L46&amp;", Line "&amp;B75&amp;" + Line "&amp;B76&amp;")"</f>
        <v>(Col. (H), Line 46 + Line 47)</v>
      </c>
      <c r="K77" s="388"/>
      <c r="L77" s="395">
        <f>L75+L76</f>
        <v>-53864064.693233587</v>
      </c>
      <c r="M77" s="387"/>
      <c r="N77" s="380" t="str">
        <f>"(Col. "&amp;R46&amp;", Line "&amp;B75&amp;" + Line "&amp;B76&amp;")"</f>
        <v>(Col. (M), Line 46 + Line 47)</v>
      </c>
      <c r="R77" s="395">
        <f>R75+R76</f>
        <v>-53464086.817062996</v>
      </c>
    </row>
    <row r="78" spans="2:19" ht="13">
      <c r="D78" s="364"/>
    </row>
    <row r="79" spans="2:19" ht="13">
      <c r="D79" s="364" t="s">
        <v>1262</v>
      </c>
      <c r="J79" s="1672"/>
      <c r="K79" s="1672"/>
      <c r="L79" s="1672"/>
      <c r="N79" s="1672"/>
      <c r="O79" s="1672"/>
      <c r="P79" s="1672"/>
      <c r="Q79" s="1672"/>
      <c r="R79" s="1672"/>
    </row>
    <row r="80" spans="2:19" ht="13">
      <c r="D80" s="1665" t="s">
        <v>862</v>
      </c>
      <c r="E80" s="1666"/>
      <c r="F80" s="1666"/>
      <c r="G80" s="1666"/>
      <c r="H80" s="1667"/>
      <c r="I80" s="368"/>
      <c r="J80" s="1668" t="s">
        <v>1249</v>
      </c>
      <c r="K80" s="1669"/>
      <c r="L80" s="1670"/>
      <c r="M80" s="368"/>
      <c r="N80" s="1668" t="s">
        <v>1250</v>
      </c>
      <c r="O80" s="1669"/>
      <c r="P80" s="1669"/>
      <c r="Q80" s="1669"/>
      <c r="R80" s="1670"/>
      <c r="S80" s="368"/>
    </row>
    <row r="81" spans="2:19" ht="13">
      <c r="D81" s="369" t="s">
        <v>165</v>
      </c>
      <c r="E81" s="369" t="s">
        <v>166</v>
      </c>
      <c r="F81" s="369" t="s">
        <v>1193</v>
      </c>
      <c r="G81" s="369" t="s">
        <v>1194</v>
      </c>
      <c r="H81" s="369" t="s">
        <v>1195</v>
      </c>
      <c r="I81" s="368"/>
      <c r="J81" s="369" t="s">
        <v>1196</v>
      </c>
      <c r="K81" s="369" t="s">
        <v>1197</v>
      </c>
      <c r="L81" s="369" t="s">
        <v>1198</v>
      </c>
      <c r="M81" s="368"/>
      <c r="N81" s="369" t="s">
        <v>1199</v>
      </c>
      <c r="O81" s="369" t="s">
        <v>1200</v>
      </c>
      <c r="P81" s="369" t="s">
        <v>1201</v>
      </c>
      <c r="Q81" s="369" t="s">
        <v>1202</v>
      </c>
      <c r="R81" s="369" t="s">
        <v>1203</v>
      </c>
      <c r="S81" s="368"/>
    </row>
    <row r="82" spans="2:19" ht="50">
      <c r="B82" s="370" t="s">
        <v>1204</v>
      </c>
      <c r="D82" s="371" t="s">
        <v>160</v>
      </c>
      <c r="E82" s="371" t="s">
        <v>863</v>
      </c>
      <c r="F82" s="371" t="s">
        <v>864</v>
      </c>
      <c r="G82" s="371" t="s">
        <v>865</v>
      </c>
      <c r="H82" s="371" t="s">
        <v>1205</v>
      </c>
      <c r="I82" s="584"/>
      <c r="J82" s="371" t="s">
        <v>866</v>
      </c>
      <c r="K82" s="371" t="s">
        <v>1206</v>
      </c>
      <c r="L82" s="371" t="s">
        <v>1207</v>
      </c>
      <c r="M82" s="584"/>
      <c r="N82" s="371" t="s">
        <v>950</v>
      </c>
      <c r="O82" s="371" t="s">
        <v>1208</v>
      </c>
      <c r="P82" s="371" t="s">
        <v>1209</v>
      </c>
      <c r="Q82" s="371" t="s">
        <v>1210</v>
      </c>
      <c r="R82" s="371" t="s">
        <v>1211</v>
      </c>
      <c r="S82" s="584"/>
    </row>
    <row r="83" spans="2:19">
      <c r="E83" s="584"/>
      <c r="F83" s="584"/>
      <c r="G83" s="584"/>
      <c r="H83" s="584"/>
      <c r="I83" s="584"/>
      <c r="J83" s="584"/>
      <c r="K83" s="584"/>
      <c r="L83" s="584"/>
      <c r="M83" s="584"/>
      <c r="N83" s="584"/>
      <c r="O83" s="584"/>
      <c r="P83" s="584"/>
      <c r="Q83" s="584"/>
      <c r="R83" s="584"/>
      <c r="S83" s="584"/>
    </row>
    <row r="84" spans="2:19">
      <c r="B84" s="367">
        <f>B77+1</f>
        <v>49</v>
      </c>
      <c r="D84" s="313" t="s">
        <v>949</v>
      </c>
      <c r="E84" s="584"/>
      <c r="F84" s="584"/>
      <c r="G84" s="584"/>
      <c r="H84" s="584"/>
      <c r="I84" s="584"/>
      <c r="J84" s="372" t="str">
        <f>$J$14</f>
        <v>12/31/2021 (Actuals)</v>
      </c>
      <c r="K84" s="584"/>
      <c r="L84" s="372">
        <f>'1E - EDIT Amortization'!M91</f>
        <v>0</v>
      </c>
      <c r="M84" s="584"/>
      <c r="N84" s="372" t="str">
        <f>$J$14</f>
        <v>12/31/2021 (Actuals)</v>
      </c>
      <c r="O84" s="584"/>
      <c r="P84" s="584"/>
      <c r="Q84" s="584"/>
      <c r="R84" s="372">
        <v>0</v>
      </c>
      <c r="S84" s="584"/>
    </row>
    <row r="85" spans="2:19">
      <c r="E85" s="584"/>
      <c r="F85" s="584"/>
      <c r="G85" s="584"/>
      <c r="H85" s="584"/>
      <c r="I85" s="584"/>
      <c r="J85" s="1475"/>
      <c r="K85" s="584"/>
      <c r="L85" s="584"/>
      <c r="M85" s="584"/>
      <c r="N85" s="1475"/>
      <c r="O85" s="584"/>
      <c r="P85" s="584"/>
      <c r="Q85" s="584"/>
      <c r="R85" s="584"/>
      <c r="S85" s="584"/>
    </row>
    <row r="86" spans="2:19">
      <c r="B86" s="367">
        <f>B84+1</f>
        <v>50</v>
      </c>
      <c r="D86" s="313" t="s">
        <v>1644</v>
      </c>
      <c r="E86" s="1450"/>
      <c r="F86" s="1450"/>
      <c r="G86" s="1450"/>
      <c r="H86" s="1450"/>
      <c r="I86" s="1450"/>
      <c r="J86" s="372" t="str">
        <f>$J$16</f>
        <v>2022 Projected</v>
      </c>
      <c r="K86" s="1450"/>
      <c r="L86" s="1450"/>
      <c r="M86" s="1450"/>
      <c r="N86" s="372" t="str">
        <f>$N$16</f>
        <v>12/31/2022 (Actuals)</v>
      </c>
      <c r="O86" s="1450"/>
      <c r="P86" s="1450"/>
      <c r="Q86" s="1450"/>
      <c r="R86" s="1450"/>
      <c r="S86" s="1450"/>
    </row>
    <row r="87" spans="2:19">
      <c r="E87" s="1450"/>
      <c r="F87" s="1450"/>
      <c r="G87" s="1450"/>
      <c r="H87" s="1450"/>
      <c r="I87" s="1450"/>
      <c r="J87" s="1450"/>
      <c r="K87" s="1450"/>
      <c r="L87" s="1450"/>
      <c r="M87" s="1450"/>
      <c r="N87" s="1450"/>
      <c r="O87" s="1450"/>
      <c r="P87" s="1450"/>
      <c r="Q87" s="1450"/>
      <c r="R87" s="1450"/>
      <c r="S87" s="1450"/>
    </row>
    <row r="88" spans="2:19">
      <c r="B88" s="367">
        <f>B86+1</f>
        <v>51</v>
      </c>
      <c r="D88" s="373" t="s">
        <v>492</v>
      </c>
      <c r="E88" s="372"/>
      <c r="F88" s="374"/>
      <c r="G88" s="374"/>
      <c r="H88" s="375">
        <f t="shared" ref="H88:H99" si="18">IF(F88=0,0.5,F88/G88)</f>
        <v>0.5</v>
      </c>
      <c r="I88" s="376"/>
      <c r="J88" s="372">
        <f>'1E - EDIT Amortization'!$O$91/12</f>
        <v>0</v>
      </c>
      <c r="K88" s="377">
        <f t="shared" ref="K88:K99" si="19">+J88*H88</f>
        <v>0</v>
      </c>
      <c r="L88" s="377">
        <f>+K88</f>
        <v>0</v>
      </c>
      <c r="M88" s="376"/>
      <c r="N88" s="372">
        <v>0</v>
      </c>
      <c r="O88" s="377">
        <f t="shared" ref="O88:O99" si="20">IF($D$249="True-Up Adjustment",N88-J88,0)</f>
        <v>0</v>
      </c>
      <c r="P88" s="377">
        <f t="shared" ref="P88:P99" si="21">IF($D$249="True-Up Adjustment",IF(AND(J88&gt;=0,N88&gt;=0),IF(O88&gt;=0,K88+O88,N88/J88*K88),IF(AND(J88&lt;0,N88&lt;0),IF(O88&lt;0,K88+O88,N88/J88*K88),0)),0)</f>
        <v>0</v>
      </c>
      <c r="Q88" s="377">
        <f t="shared" ref="Q88:Q99" si="22">IF(AND(J88&gt;=0,N88&lt;0),N88,IF(AND(J88&lt;0,N88&gt;=0),N88,0))</f>
        <v>0</v>
      </c>
      <c r="R88" s="377">
        <f>P88+Q88+R84</f>
        <v>0</v>
      </c>
      <c r="S88" s="376"/>
    </row>
    <row r="89" spans="2:19">
      <c r="B89" s="367">
        <f t="shared" ref="B89:B100" si="23">+B88+1</f>
        <v>52</v>
      </c>
      <c r="D89" s="373" t="s">
        <v>493</v>
      </c>
      <c r="E89" s="372"/>
      <c r="F89" s="374"/>
      <c r="G89" s="374"/>
      <c r="H89" s="375">
        <f t="shared" si="18"/>
        <v>0.5</v>
      </c>
      <c r="I89" s="376"/>
      <c r="J89" s="372">
        <f>'1E - EDIT Amortization'!$O$91/12</f>
        <v>0</v>
      </c>
      <c r="K89" s="377">
        <f t="shared" si="19"/>
        <v>0</v>
      </c>
      <c r="L89" s="377">
        <f t="shared" ref="L89:L99" si="24">+K89+L88</f>
        <v>0</v>
      </c>
      <c r="M89" s="376"/>
      <c r="N89" s="372">
        <v>0</v>
      </c>
      <c r="O89" s="377">
        <f t="shared" si="20"/>
        <v>0</v>
      </c>
      <c r="P89" s="377">
        <f t="shared" si="21"/>
        <v>0</v>
      </c>
      <c r="Q89" s="377">
        <f t="shared" si="22"/>
        <v>0</v>
      </c>
      <c r="R89" s="377">
        <f t="shared" ref="R89:R99" si="25">R88+P89+Q89</f>
        <v>0</v>
      </c>
      <c r="S89" s="376"/>
    </row>
    <row r="90" spans="2:19">
      <c r="B90" s="367">
        <f t="shared" si="23"/>
        <v>53</v>
      </c>
      <c r="D90" s="373" t="s">
        <v>512</v>
      </c>
      <c r="E90" s="372"/>
      <c r="F90" s="374"/>
      <c r="G90" s="374"/>
      <c r="H90" s="375">
        <f t="shared" si="18"/>
        <v>0.5</v>
      </c>
      <c r="I90" s="376"/>
      <c r="J90" s="372">
        <f>'1E - EDIT Amortization'!$O$91/12</f>
        <v>0</v>
      </c>
      <c r="K90" s="377">
        <f t="shared" si="19"/>
        <v>0</v>
      </c>
      <c r="L90" s="377">
        <f t="shared" si="24"/>
        <v>0</v>
      </c>
      <c r="M90" s="376"/>
      <c r="N90" s="372">
        <v>0</v>
      </c>
      <c r="O90" s="377">
        <f t="shared" si="20"/>
        <v>0</v>
      </c>
      <c r="P90" s="377">
        <f t="shared" si="21"/>
        <v>0</v>
      </c>
      <c r="Q90" s="377">
        <f t="shared" si="22"/>
        <v>0</v>
      </c>
      <c r="R90" s="377">
        <f t="shared" si="25"/>
        <v>0</v>
      </c>
      <c r="S90" s="376"/>
    </row>
    <row r="91" spans="2:19">
      <c r="B91" s="367">
        <f t="shared" si="23"/>
        <v>54</v>
      </c>
      <c r="D91" s="373" t="s">
        <v>162</v>
      </c>
      <c r="E91" s="372"/>
      <c r="F91" s="374"/>
      <c r="G91" s="374"/>
      <c r="H91" s="375">
        <f t="shared" si="18"/>
        <v>0.5</v>
      </c>
      <c r="I91" s="376"/>
      <c r="J91" s="372">
        <f>'1E - EDIT Amortization'!$O$91/12</f>
        <v>0</v>
      </c>
      <c r="K91" s="377">
        <f t="shared" si="19"/>
        <v>0</v>
      </c>
      <c r="L91" s="377">
        <f t="shared" si="24"/>
        <v>0</v>
      </c>
      <c r="M91" s="376"/>
      <c r="N91" s="372">
        <v>0</v>
      </c>
      <c r="O91" s="377">
        <f t="shared" si="20"/>
        <v>0</v>
      </c>
      <c r="P91" s="377">
        <f t="shared" si="21"/>
        <v>0</v>
      </c>
      <c r="Q91" s="377">
        <f t="shared" si="22"/>
        <v>0</v>
      </c>
      <c r="R91" s="377">
        <f t="shared" si="25"/>
        <v>0</v>
      </c>
      <c r="S91" s="376"/>
    </row>
    <row r="92" spans="2:19">
      <c r="B92" s="367">
        <f t="shared" si="23"/>
        <v>55</v>
      </c>
      <c r="D92" s="373" t="s">
        <v>163</v>
      </c>
      <c r="E92" s="372"/>
      <c r="F92" s="374"/>
      <c r="G92" s="374"/>
      <c r="H92" s="375">
        <f t="shared" si="18"/>
        <v>0.5</v>
      </c>
      <c r="I92" s="376"/>
      <c r="J92" s="372">
        <f>'1E - EDIT Amortization'!$O$91/12</f>
        <v>0</v>
      </c>
      <c r="K92" s="377">
        <f t="shared" si="19"/>
        <v>0</v>
      </c>
      <c r="L92" s="377">
        <f t="shared" si="24"/>
        <v>0</v>
      </c>
      <c r="M92" s="376"/>
      <c r="N92" s="372">
        <v>0</v>
      </c>
      <c r="O92" s="377">
        <f t="shared" si="20"/>
        <v>0</v>
      </c>
      <c r="P92" s="377">
        <f t="shared" si="21"/>
        <v>0</v>
      </c>
      <c r="Q92" s="377">
        <f t="shared" si="22"/>
        <v>0</v>
      </c>
      <c r="R92" s="377">
        <f t="shared" si="25"/>
        <v>0</v>
      </c>
      <c r="S92" s="376"/>
    </row>
    <row r="93" spans="2:19">
      <c r="B93" s="367">
        <f t="shared" si="23"/>
        <v>56</v>
      </c>
      <c r="D93" s="373" t="s">
        <v>164</v>
      </c>
      <c r="E93" s="372"/>
      <c r="F93" s="374"/>
      <c r="G93" s="374"/>
      <c r="H93" s="375">
        <f t="shared" si="18"/>
        <v>0.5</v>
      </c>
      <c r="I93" s="376"/>
      <c r="J93" s="372">
        <f>'1E - EDIT Amortization'!$O$91/12</f>
        <v>0</v>
      </c>
      <c r="K93" s="377">
        <f t="shared" si="19"/>
        <v>0</v>
      </c>
      <c r="L93" s="377">
        <f t="shared" si="24"/>
        <v>0</v>
      </c>
      <c r="M93" s="376"/>
      <c r="N93" s="372">
        <v>0</v>
      </c>
      <c r="O93" s="377">
        <f t="shared" si="20"/>
        <v>0</v>
      </c>
      <c r="P93" s="377">
        <f t="shared" si="21"/>
        <v>0</v>
      </c>
      <c r="Q93" s="377">
        <f t="shared" si="22"/>
        <v>0</v>
      </c>
      <c r="R93" s="377">
        <f t="shared" si="25"/>
        <v>0</v>
      </c>
      <c r="S93" s="376"/>
    </row>
    <row r="94" spans="2:19">
      <c r="B94" s="367">
        <f t="shared" si="23"/>
        <v>57</v>
      </c>
      <c r="D94" s="373" t="s">
        <v>495</v>
      </c>
      <c r="E94" s="372"/>
      <c r="F94" s="374"/>
      <c r="G94" s="374"/>
      <c r="H94" s="375">
        <f t="shared" si="18"/>
        <v>0.5</v>
      </c>
      <c r="I94" s="376"/>
      <c r="J94" s="372">
        <f>'1E - EDIT Amortization'!$O$91/12</f>
        <v>0</v>
      </c>
      <c r="K94" s="377">
        <f t="shared" si="19"/>
        <v>0</v>
      </c>
      <c r="L94" s="377">
        <f t="shared" si="24"/>
        <v>0</v>
      </c>
      <c r="M94" s="376"/>
      <c r="N94" s="372">
        <v>0</v>
      </c>
      <c r="O94" s="377">
        <f t="shared" si="20"/>
        <v>0</v>
      </c>
      <c r="P94" s="377">
        <f t="shared" si="21"/>
        <v>0</v>
      </c>
      <c r="Q94" s="377">
        <f t="shared" si="22"/>
        <v>0</v>
      </c>
      <c r="R94" s="377">
        <f t="shared" si="25"/>
        <v>0</v>
      </c>
      <c r="S94" s="376"/>
    </row>
    <row r="95" spans="2:19">
      <c r="B95" s="367">
        <f t="shared" si="23"/>
        <v>58</v>
      </c>
      <c r="D95" s="373" t="s">
        <v>513</v>
      </c>
      <c r="E95" s="372"/>
      <c r="F95" s="374"/>
      <c r="G95" s="374"/>
      <c r="H95" s="375">
        <f t="shared" si="18"/>
        <v>0.5</v>
      </c>
      <c r="I95" s="376"/>
      <c r="J95" s="372">
        <f>'1E - EDIT Amortization'!$O$91/12</f>
        <v>0</v>
      </c>
      <c r="K95" s="377">
        <f t="shared" si="19"/>
        <v>0</v>
      </c>
      <c r="L95" s="377">
        <f t="shared" si="24"/>
        <v>0</v>
      </c>
      <c r="M95" s="376"/>
      <c r="N95" s="372">
        <v>0</v>
      </c>
      <c r="O95" s="377">
        <f t="shared" si="20"/>
        <v>0</v>
      </c>
      <c r="P95" s="377">
        <f t="shared" si="21"/>
        <v>0</v>
      </c>
      <c r="Q95" s="377">
        <f t="shared" si="22"/>
        <v>0</v>
      </c>
      <c r="R95" s="377">
        <f t="shared" si="25"/>
        <v>0</v>
      </c>
      <c r="S95" s="376"/>
    </row>
    <row r="96" spans="2:19">
      <c r="B96" s="367">
        <f t="shared" si="23"/>
        <v>59</v>
      </c>
      <c r="D96" s="373" t="s">
        <v>497</v>
      </c>
      <c r="E96" s="372"/>
      <c r="F96" s="374"/>
      <c r="G96" s="374"/>
      <c r="H96" s="375">
        <f t="shared" si="18"/>
        <v>0.5</v>
      </c>
      <c r="I96" s="376"/>
      <c r="J96" s="372">
        <f>'1E - EDIT Amortization'!$O$91/12</f>
        <v>0</v>
      </c>
      <c r="K96" s="377">
        <f t="shared" si="19"/>
        <v>0</v>
      </c>
      <c r="L96" s="377">
        <f t="shared" si="24"/>
        <v>0</v>
      </c>
      <c r="M96" s="376"/>
      <c r="N96" s="372">
        <v>0</v>
      </c>
      <c r="O96" s="377">
        <f t="shared" si="20"/>
        <v>0</v>
      </c>
      <c r="P96" s="377">
        <f t="shared" si="21"/>
        <v>0</v>
      </c>
      <c r="Q96" s="377">
        <f t="shared" si="22"/>
        <v>0</v>
      </c>
      <c r="R96" s="377">
        <f t="shared" si="25"/>
        <v>0</v>
      </c>
      <c r="S96" s="376"/>
    </row>
    <row r="97" spans="2:19">
      <c r="B97" s="367">
        <f t="shared" si="23"/>
        <v>60</v>
      </c>
      <c r="D97" s="373" t="s">
        <v>498</v>
      </c>
      <c r="E97" s="372"/>
      <c r="F97" s="374"/>
      <c r="G97" s="374"/>
      <c r="H97" s="375">
        <f t="shared" si="18"/>
        <v>0.5</v>
      </c>
      <c r="I97" s="376"/>
      <c r="J97" s="372">
        <f>'1E - EDIT Amortization'!$O$91/12</f>
        <v>0</v>
      </c>
      <c r="K97" s="377">
        <f t="shared" si="19"/>
        <v>0</v>
      </c>
      <c r="L97" s="377">
        <f t="shared" si="24"/>
        <v>0</v>
      </c>
      <c r="M97" s="376"/>
      <c r="N97" s="372">
        <v>0</v>
      </c>
      <c r="O97" s="377">
        <f t="shared" si="20"/>
        <v>0</v>
      </c>
      <c r="P97" s="377">
        <f t="shared" si="21"/>
        <v>0</v>
      </c>
      <c r="Q97" s="377">
        <f t="shared" si="22"/>
        <v>0</v>
      </c>
      <c r="R97" s="377">
        <f t="shared" si="25"/>
        <v>0</v>
      </c>
      <c r="S97" s="376"/>
    </row>
    <row r="98" spans="2:19">
      <c r="B98" s="367">
        <f t="shared" si="23"/>
        <v>61</v>
      </c>
      <c r="D98" s="373" t="s">
        <v>499</v>
      </c>
      <c r="E98" s="372"/>
      <c r="F98" s="374"/>
      <c r="G98" s="374"/>
      <c r="H98" s="375">
        <f t="shared" si="18"/>
        <v>0.5</v>
      </c>
      <c r="I98" s="376"/>
      <c r="J98" s="372">
        <f>'1E - EDIT Amortization'!$O$91/12</f>
        <v>0</v>
      </c>
      <c r="K98" s="377">
        <f t="shared" si="19"/>
        <v>0</v>
      </c>
      <c r="L98" s="377">
        <f t="shared" si="24"/>
        <v>0</v>
      </c>
      <c r="M98" s="376"/>
      <c r="N98" s="372">
        <v>0</v>
      </c>
      <c r="O98" s="377">
        <f t="shared" si="20"/>
        <v>0</v>
      </c>
      <c r="P98" s="377">
        <f t="shared" si="21"/>
        <v>0</v>
      </c>
      <c r="Q98" s="377">
        <f t="shared" si="22"/>
        <v>0</v>
      </c>
      <c r="R98" s="377">
        <f t="shared" si="25"/>
        <v>0</v>
      </c>
      <c r="S98" s="376"/>
    </row>
    <row r="99" spans="2:19">
      <c r="B99" s="367">
        <f t="shared" si="23"/>
        <v>62</v>
      </c>
      <c r="D99" s="378" t="s">
        <v>709</v>
      </c>
      <c r="E99" s="372"/>
      <c r="F99" s="379"/>
      <c r="G99" s="374"/>
      <c r="H99" s="375">
        <f t="shared" si="18"/>
        <v>0.5</v>
      </c>
      <c r="I99" s="376"/>
      <c r="J99" s="372">
        <f>'1E - EDIT Amortization'!$O$91/12</f>
        <v>0</v>
      </c>
      <c r="K99" s="377">
        <f t="shared" si="19"/>
        <v>0</v>
      </c>
      <c r="L99" s="377">
        <f t="shared" si="24"/>
        <v>0</v>
      </c>
      <c r="M99" s="376"/>
      <c r="N99" s="372">
        <v>0</v>
      </c>
      <c r="O99" s="377">
        <f t="shared" si="20"/>
        <v>0</v>
      </c>
      <c r="P99" s="377">
        <f t="shared" si="21"/>
        <v>0</v>
      </c>
      <c r="Q99" s="377">
        <f t="shared" si="22"/>
        <v>0</v>
      </c>
      <c r="R99" s="377">
        <f t="shared" si="25"/>
        <v>0</v>
      </c>
      <c r="S99" s="376"/>
    </row>
    <row r="100" spans="2:19">
      <c r="B100" s="367">
        <f t="shared" si="23"/>
        <v>63</v>
      </c>
      <c r="D100" s="380" t="str">
        <f>"Total (Sum of Lines "&amp;B88&amp;" - "&amp;B99&amp;")"</f>
        <v>Total (Sum of Lines 51 - 62)</v>
      </c>
      <c r="E100" s="381">
        <f>SUM(E88:E99)</f>
        <v>0</v>
      </c>
      <c r="F100" s="382"/>
      <c r="G100" s="382"/>
      <c r="H100" s="383"/>
      <c r="I100" s="384"/>
      <c r="J100" s="381">
        <f>SUM(J88:J99)</f>
        <v>0</v>
      </c>
      <c r="K100" s="381">
        <f>SUM(K88:K99)</f>
        <v>0</v>
      </c>
      <c r="L100" s="385"/>
      <c r="M100" s="384"/>
      <c r="N100" s="381">
        <f>SUM(N88:N99)</f>
        <v>0</v>
      </c>
      <c r="O100" s="381">
        <f>SUM(O88:O99)</f>
        <v>0</v>
      </c>
      <c r="P100" s="381">
        <f>SUM(P88:P99)</f>
        <v>0</v>
      </c>
      <c r="Q100" s="381">
        <f>SUM(Q88:Q99)</f>
        <v>0</v>
      </c>
      <c r="R100" s="385"/>
      <c r="S100" s="384"/>
    </row>
    <row r="101" spans="2:19">
      <c r="D101" s="386"/>
      <c r="E101" s="386"/>
      <c r="F101" s="386"/>
      <c r="G101" s="386"/>
      <c r="H101" s="387"/>
      <c r="I101" s="387"/>
      <c r="K101" s="388"/>
      <c r="L101" s="387"/>
      <c r="M101" s="387"/>
      <c r="N101" s="398"/>
      <c r="O101" s="388"/>
      <c r="P101" s="388"/>
      <c r="Q101" s="388"/>
      <c r="R101" s="387"/>
      <c r="S101" s="387"/>
    </row>
    <row r="102" spans="2:19">
      <c r="B102" s="367">
        <f>B100+1</f>
        <v>64</v>
      </c>
      <c r="D102" s="313" t="s">
        <v>1252</v>
      </c>
      <c r="I102" s="387"/>
      <c r="J102" s="372" t="str">
        <f>$J$14</f>
        <v>12/31/2021 (Actuals)</v>
      </c>
      <c r="L102" s="372">
        <f>'1E - EDIT Amortization'!M73+'1E - EDIT Amortization'!M82</f>
        <v>0</v>
      </c>
      <c r="M102" s="389"/>
      <c r="N102" s="372" t="str">
        <f>$J$14</f>
        <v>12/31/2021 (Actuals)</v>
      </c>
      <c r="R102" s="372">
        <f>'1E - EDIT Amortization'!M73+'1E - EDIT Amortization'!M82</f>
        <v>0</v>
      </c>
    </row>
    <row r="103" spans="2:19">
      <c r="B103" s="367">
        <f>B102+1</f>
        <v>65</v>
      </c>
      <c r="D103" s="313" t="s">
        <v>1253</v>
      </c>
      <c r="I103" s="387"/>
      <c r="J103" s="390" t="s">
        <v>606</v>
      </c>
      <c r="L103" s="391">
        <v>0</v>
      </c>
      <c r="M103" s="392"/>
      <c r="N103" s="390"/>
      <c r="R103" s="391">
        <v>0</v>
      </c>
    </row>
    <row r="104" spans="2:19">
      <c r="B104" s="367">
        <f>B103+1</f>
        <v>66</v>
      </c>
      <c r="D104" s="313" t="s">
        <v>1254</v>
      </c>
      <c r="I104" s="387"/>
      <c r="J104" s="380" t="str">
        <f>"(Col. "&amp;L81&amp;", Line "&amp;B102&amp;" + Line "&amp;B103&amp;")"</f>
        <v>(Col. (H), Line 64 + Line 65)</v>
      </c>
      <c r="L104" s="393">
        <f>L102+L103</f>
        <v>0</v>
      </c>
      <c r="M104" s="387"/>
      <c r="N104" s="380" t="str">
        <f>"(Col. "&amp;R81&amp;", Line "&amp;B102&amp;" + Line "&amp;B103&amp;")"</f>
        <v>(Col. (M), Line 64 + Line 65)</v>
      </c>
      <c r="R104" s="393">
        <f>R102+R103</f>
        <v>0</v>
      </c>
    </row>
    <row r="105" spans="2:19">
      <c r="I105" s="387"/>
      <c r="L105" s="393"/>
      <c r="M105" s="387"/>
      <c r="R105" s="393"/>
    </row>
    <row r="106" spans="2:19">
      <c r="B106" s="367">
        <f>B104+1</f>
        <v>67</v>
      </c>
      <c r="D106" s="313" t="s">
        <v>1255</v>
      </c>
      <c r="I106" s="387"/>
      <c r="J106" s="372" t="str">
        <f>$J$16</f>
        <v>2022 Projected</v>
      </c>
      <c r="L106" s="372">
        <f>'1E - EDIT Amortization'!Q73+'1E - EDIT Amortization'!Q82</f>
        <v>0</v>
      </c>
      <c r="M106" s="389"/>
      <c r="N106" s="372" t="str">
        <f>$N$16</f>
        <v>12/31/2022 (Actuals)</v>
      </c>
      <c r="R106" s="372">
        <f>'1E - EDIT Amortization'!Q73+'1E - EDIT Amortization'!Q82</f>
        <v>0</v>
      </c>
    </row>
    <row r="107" spans="2:19">
      <c r="B107" s="367">
        <f>B106+1</f>
        <v>68</v>
      </c>
      <c r="D107" s="313" t="s">
        <v>1256</v>
      </c>
      <c r="I107" s="387"/>
      <c r="J107" s="390" t="s">
        <v>606</v>
      </c>
      <c r="L107" s="391">
        <v>0</v>
      </c>
      <c r="M107" s="387"/>
      <c r="N107" s="390"/>
      <c r="R107" s="391">
        <v>0</v>
      </c>
    </row>
    <row r="108" spans="2:19">
      <c r="B108" s="367">
        <f>B107+1</f>
        <v>69</v>
      </c>
      <c r="D108" s="313" t="s">
        <v>1257</v>
      </c>
      <c r="I108" s="387"/>
      <c r="J108" s="380" t="str">
        <f>"(Col. "&amp;L81&amp;", Line "&amp;B106&amp;" + Line "&amp;B107&amp;")"</f>
        <v>(Col. (H), Line 67 + Line 68)</v>
      </c>
      <c r="L108" s="393">
        <f>L106+L107</f>
        <v>0</v>
      </c>
      <c r="M108" s="387"/>
      <c r="N108" s="380" t="str">
        <f>"(Col. "&amp;R81&amp;", Line "&amp;B106&amp;" + Line "&amp;B107&amp;")"</f>
        <v>(Col. (M), Line 67 + Line 68)</v>
      </c>
      <c r="R108" s="393">
        <f>R106+R107</f>
        <v>0</v>
      </c>
    </row>
    <row r="109" spans="2:19">
      <c r="I109" s="387"/>
      <c r="L109" s="393"/>
      <c r="M109" s="387"/>
      <c r="R109" s="393"/>
    </row>
    <row r="110" spans="2:19">
      <c r="B110" s="367">
        <f>B108+1</f>
        <v>70</v>
      </c>
      <c r="D110" s="313" t="s">
        <v>947</v>
      </c>
      <c r="I110" s="387"/>
      <c r="J110" s="380" t="str">
        <f>"([Col. "&amp;L81&amp;", Line "&amp;B104&amp;" + Line "&amp;B108&amp;"] /2)"</f>
        <v>([Col. (H), Line 66 + Line 69] /2)</v>
      </c>
      <c r="L110" s="377">
        <f>(L104+L108)/2</f>
        <v>0</v>
      </c>
      <c r="M110" s="387"/>
      <c r="N110" s="380" t="str">
        <f>"([Col. "&amp;R81&amp;", Line "&amp;B104&amp;" + Line "&amp;B108&amp;"] /2)"</f>
        <v>([Col. (M), Line 66 + Line 69] /2)</v>
      </c>
      <c r="R110" s="377">
        <f>(R104+R108)/2</f>
        <v>0</v>
      </c>
    </row>
    <row r="111" spans="2:19">
      <c r="B111" s="367">
        <f>B110+1</f>
        <v>71</v>
      </c>
      <c r="D111" s="480" t="s">
        <v>1258</v>
      </c>
      <c r="E111" s="386"/>
      <c r="F111" s="386"/>
      <c r="G111" s="386"/>
      <c r="H111" s="387"/>
      <c r="I111" s="387"/>
      <c r="J111" s="380" t="str">
        <f>"(Col. "&amp;L81&amp;", Line "&amp;B99&amp;" )"</f>
        <v>(Col. (H), Line 62 )</v>
      </c>
      <c r="K111" s="388"/>
      <c r="L111" s="377">
        <f>L99</f>
        <v>0</v>
      </c>
      <c r="M111" s="387"/>
      <c r="N111" s="380" t="str">
        <f>"(Col. "&amp;R81&amp;", Line "&amp;B99&amp;" )"</f>
        <v>(Col. (M), Line 62 )</v>
      </c>
      <c r="R111" s="377">
        <f>R99</f>
        <v>0</v>
      </c>
    </row>
    <row r="112" spans="2:19" ht="13.5" thickBot="1">
      <c r="B112" s="367">
        <f>B111+1</f>
        <v>72</v>
      </c>
      <c r="D112" s="394" t="s">
        <v>1263</v>
      </c>
      <c r="E112" s="386"/>
      <c r="F112" s="386"/>
      <c r="G112" s="386"/>
      <c r="H112" s="387"/>
      <c r="I112" s="387"/>
      <c r="J112" s="380" t="str">
        <f>"(Col. "&amp;L81&amp;", Line "&amp;B110&amp;" + Line "&amp;B111&amp;")"</f>
        <v>(Col. (H), Line 70 + Line 71)</v>
      </c>
      <c r="K112" s="388"/>
      <c r="L112" s="395">
        <f>L110+L111</f>
        <v>0</v>
      </c>
      <c r="M112" s="387"/>
      <c r="N112" s="380" t="str">
        <f>"(Col. "&amp;R81&amp;", Line "&amp;B110&amp;" + Line "&amp;B111&amp;")"</f>
        <v>(Col. (M), Line 70 + Line 71)</v>
      </c>
      <c r="R112" s="395">
        <f>R110+R111</f>
        <v>0</v>
      </c>
    </row>
    <row r="113" spans="2:19">
      <c r="D113" s="386"/>
      <c r="E113" s="386"/>
      <c r="F113" s="386"/>
      <c r="G113" s="386"/>
      <c r="H113" s="387"/>
      <c r="I113" s="387"/>
      <c r="K113" s="388"/>
      <c r="L113" s="387"/>
      <c r="M113" s="387"/>
      <c r="O113" s="388"/>
      <c r="P113" s="388"/>
      <c r="Q113" s="388"/>
      <c r="R113" s="387"/>
      <c r="S113" s="387"/>
    </row>
    <row r="114" spans="2:19">
      <c r="D114" s="386"/>
      <c r="E114" s="386"/>
      <c r="F114" s="386" t="s">
        <v>86</v>
      </c>
      <c r="G114" s="386"/>
      <c r="H114" s="387"/>
      <c r="I114" s="387"/>
      <c r="K114" s="388"/>
      <c r="L114" s="387"/>
      <c r="M114" s="387"/>
      <c r="O114" s="388"/>
      <c r="P114" s="388"/>
      <c r="Q114" s="388"/>
      <c r="R114" s="387"/>
      <c r="S114" s="387"/>
    </row>
    <row r="115" spans="2:19" ht="13">
      <c r="D115" s="1682" t="s">
        <v>1264</v>
      </c>
      <c r="E115" s="1682"/>
      <c r="F115" s="1682"/>
      <c r="G115" s="1682"/>
      <c r="H115" s="1683"/>
      <c r="I115" s="387"/>
      <c r="J115" s="1683" t="s">
        <v>1265</v>
      </c>
      <c r="K115" s="1683"/>
      <c r="L115" s="1683"/>
      <c r="M115" s="1683"/>
      <c r="N115" s="1683"/>
      <c r="O115" s="388"/>
      <c r="P115" s="388"/>
      <c r="Q115" s="388"/>
      <c r="R115" s="387"/>
      <c r="S115" s="387"/>
    </row>
    <row r="116" spans="2:19" ht="12.75" customHeight="1">
      <c r="B116" s="1684" t="s">
        <v>1204</v>
      </c>
      <c r="C116" s="583"/>
      <c r="D116" s="578" t="s">
        <v>165</v>
      </c>
      <c r="E116" s="579"/>
      <c r="F116" s="578" t="s">
        <v>166</v>
      </c>
      <c r="G116" s="580"/>
      <c r="H116" s="577" t="s">
        <v>1193</v>
      </c>
      <c r="I116" s="368"/>
      <c r="J116" s="578" t="s">
        <v>1194</v>
      </c>
      <c r="K116" s="579"/>
      <c r="L116" s="578" t="s">
        <v>1195</v>
      </c>
      <c r="M116" s="580"/>
      <c r="N116" s="577" t="s">
        <v>1196</v>
      </c>
    </row>
    <row r="117" spans="2:19" ht="26">
      <c r="B117" s="1685"/>
      <c r="C117" s="583"/>
      <c r="D117" s="481" t="s">
        <v>1266</v>
      </c>
      <c r="E117" s="482"/>
      <c r="F117" s="483" t="s">
        <v>1267</v>
      </c>
      <c r="G117" s="484"/>
      <c r="H117" s="485" t="s">
        <v>1268</v>
      </c>
      <c r="J117" s="486" t="s">
        <v>1266</v>
      </c>
      <c r="K117" s="487"/>
      <c r="L117" s="488" t="s">
        <v>1267</v>
      </c>
      <c r="M117" s="489"/>
      <c r="N117" s="485" t="s">
        <v>1268</v>
      </c>
      <c r="O117" s="388"/>
      <c r="P117" s="388"/>
      <c r="Q117" s="388"/>
      <c r="R117" s="387"/>
      <c r="S117" s="387"/>
    </row>
    <row r="118" spans="2:19" ht="5.15" customHeight="1">
      <c r="B118" s="313"/>
      <c r="E118" s="386"/>
      <c r="K118" s="386"/>
      <c r="O118" s="388"/>
      <c r="P118" s="388"/>
      <c r="Q118" s="388"/>
      <c r="R118" s="387"/>
      <c r="S118" s="387"/>
    </row>
    <row r="119" spans="2:19">
      <c r="B119" s="367">
        <f>B112+1</f>
        <v>73</v>
      </c>
      <c r="D119" s="490" t="s">
        <v>1269</v>
      </c>
      <c r="F119" s="491" t="str">
        <f>"(Col. "&amp;L11&amp;", Line "&amp;B42&amp;")"</f>
        <v>(Col. (H), Line 24)</v>
      </c>
      <c r="G119" s="492"/>
      <c r="H119" s="493">
        <f>L42</f>
        <v>3570954</v>
      </c>
      <c r="I119" s="492"/>
      <c r="J119" s="490" t="s">
        <v>1269</v>
      </c>
      <c r="L119" s="491" t="str">
        <f>"(Col. "&amp;R11&amp;", Line "&amp;B42&amp;")"</f>
        <v>(Col. (M), Line 24)</v>
      </c>
      <c r="M119" s="492"/>
      <c r="N119" s="493">
        <f>R42</f>
        <v>3570954</v>
      </c>
      <c r="O119" s="388"/>
      <c r="P119" s="388"/>
      <c r="Q119" s="388"/>
      <c r="R119" s="387"/>
      <c r="S119" s="387"/>
    </row>
    <row r="120" spans="2:19">
      <c r="B120" s="367">
        <f>B119+1</f>
        <v>74</v>
      </c>
      <c r="D120" s="490" t="s">
        <v>1270</v>
      </c>
      <c r="F120" s="491" t="str">
        <f>"(Col. "&amp;L46&amp;", Line "&amp;B77&amp;")"</f>
        <v>(Col. (H), Line 48)</v>
      </c>
      <c r="H120" s="494">
        <f>L77</f>
        <v>-53864064.693233587</v>
      </c>
      <c r="J120" s="490" t="s">
        <v>1270</v>
      </c>
      <c r="L120" s="491" t="str">
        <f>"(Col. "&amp;R46&amp;", Line "&amp;B77&amp;")"</f>
        <v>(Col. (M), Line 48)</v>
      </c>
      <c r="N120" s="494">
        <f>R77</f>
        <v>-53464086.817062996</v>
      </c>
      <c r="O120" s="388"/>
      <c r="P120" s="388"/>
      <c r="Q120" s="388"/>
      <c r="R120" s="387"/>
      <c r="S120" s="387"/>
    </row>
    <row r="121" spans="2:19">
      <c r="B121" s="367">
        <f>B120+1</f>
        <v>75</v>
      </c>
      <c r="D121" s="490" t="s">
        <v>1271</v>
      </c>
      <c r="F121" s="491" t="str">
        <f>"(Col. "&amp;L81&amp;", Line "&amp;B112&amp;")"</f>
        <v>(Col. (H), Line 72)</v>
      </c>
      <c r="H121" s="494">
        <f>L112</f>
        <v>0</v>
      </c>
      <c r="J121" s="490" t="s">
        <v>1271</v>
      </c>
      <c r="L121" s="491" t="str">
        <f>"(Col. "&amp;R81&amp;", Line "&amp;B112&amp;")"</f>
        <v>(Col. (M), Line 72)</v>
      </c>
      <c r="N121" s="494">
        <f>R112</f>
        <v>0</v>
      </c>
      <c r="O121" s="388"/>
      <c r="P121" s="388"/>
      <c r="Q121" s="388"/>
      <c r="R121" s="387"/>
      <c r="S121" s="387"/>
    </row>
    <row r="122" spans="2:19" ht="5.15" customHeight="1">
      <c r="D122" s="386"/>
      <c r="E122" s="386"/>
      <c r="J122" s="386"/>
      <c r="K122" s="386"/>
      <c r="O122" s="388"/>
      <c r="P122" s="388"/>
      <c r="Q122" s="388"/>
      <c r="R122" s="387"/>
      <c r="S122" s="387"/>
    </row>
    <row r="123" spans="2:19" ht="13">
      <c r="B123" s="367">
        <f>B121+1</f>
        <v>76</v>
      </c>
      <c r="D123" s="8" t="s">
        <v>1114</v>
      </c>
      <c r="E123" s="386"/>
      <c r="F123" s="491" t="s">
        <v>1523</v>
      </c>
      <c r="G123" s="495"/>
      <c r="H123" s="496">
        <f>SUM(H119:H122)</f>
        <v>-50293110.693233587</v>
      </c>
      <c r="I123" s="495"/>
      <c r="J123" s="8" t="s">
        <v>1114</v>
      </c>
      <c r="K123" s="386"/>
      <c r="L123" s="497" t="s">
        <v>1523</v>
      </c>
      <c r="M123" s="495"/>
      <c r="N123" s="496">
        <f>SUM(N119:N122)</f>
        <v>-49893132.817062996</v>
      </c>
      <c r="O123" s="388"/>
      <c r="P123" s="388"/>
      <c r="Q123" s="388"/>
      <c r="R123" s="387"/>
      <c r="S123" s="387"/>
    </row>
    <row r="124" spans="2:19">
      <c r="D124" s="386"/>
      <c r="E124" s="386"/>
      <c r="F124" s="386"/>
      <c r="G124" s="386"/>
      <c r="H124" s="386"/>
      <c r="I124" s="387"/>
      <c r="J124" s="388"/>
      <c r="K124" s="388"/>
      <c r="L124" s="387"/>
      <c r="M124" s="387"/>
      <c r="O124" s="388"/>
      <c r="P124" s="388"/>
      <c r="Q124" s="388"/>
      <c r="R124" s="387"/>
      <c r="S124" s="387"/>
    </row>
    <row r="125" spans="2:19">
      <c r="D125" s="386"/>
      <c r="E125" s="386"/>
      <c r="F125" s="386"/>
      <c r="G125" s="386"/>
      <c r="H125" s="387"/>
      <c r="I125" s="387"/>
      <c r="K125" s="388"/>
      <c r="L125" s="387"/>
      <c r="M125" s="387"/>
      <c r="O125" s="388"/>
      <c r="P125" s="388"/>
      <c r="Q125" s="388"/>
      <c r="R125" s="387"/>
      <c r="S125" s="387"/>
    </row>
    <row r="126" spans="2:19" ht="15.75" customHeight="1">
      <c r="B126" s="1681" t="s">
        <v>1272</v>
      </c>
      <c r="C126" s="1681"/>
      <c r="D126" s="1681"/>
      <c r="E126" s="1681"/>
      <c r="F126" s="1681"/>
      <c r="G126" s="1681"/>
      <c r="H126" s="1681"/>
      <c r="I126" s="1681"/>
      <c r="J126" s="1681"/>
      <c r="K126" s="1681"/>
      <c r="L126" s="1681"/>
      <c r="M126" s="1681"/>
      <c r="N126" s="1681"/>
      <c r="O126" s="1681"/>
      <c r="P126" s="1681"/>
      <c r="Q126" s="1681"/>
      <c r="R126" s="1681"/>
    </row>
    <row r="127" spans="2:19" ht="13">
      <c r="D127" s="364"/>
    </row>
    <row r="128" spans="2:19" ht="13">
      <c r="D128" s="364" t="s">
        <v>1248</v>
      </c>
      <c r="J128" s="1672"/>
      <c r="K128" s="1672"/>
      <c r="L128" s="1672"/>
      <c r="N128" s="1672"/>
      <c r="O128" s="1672"/>
      <c r="P128" s="1672"/>
      <c r="Q128" s="1672"/>
      <c r="R128" s="1672"/>
    </row>
    <row r="129" spans="2:19" ht="13">
      <c r="D129" s="1665" t="s">
        <v>862</v>
      </c>
      <c r="E129" s="1666"/>
      <c r="F129" s="1666"/>
      <c r="G129" s="1666"/>
      <c r="H129" s="1667"/>
      <c r="I129" s="368"/>
      <c r="J129" s="1668" t="s">
        <v>1249</v>
      </c>
      <c r="K129" s="1669"/>
      <c r="L129" s="1670"/>
      <c r="M129" s="368"/>
      <c r="N129" s="1668" t="s">
        <v>1250</v>
      </c>
      <c r="O129" s="1669"/>
      <c r="P129" s="1669"/>
      <c r="Q129" s="1669"/>
      <c r="R129" s="1670"/>
      <c r="S129" s="368"/>
    </row>
    <row r="130" spans="2:19" ht="13">
      <c r="D130" s="369" t="s">
        <v>165</v>
      </c>
      <c r="E130" s="369" t="s">
        <v>166</v>
      </c>
      <c r="F130" s="369" t="s">
        <v>1193</v>
      </c>
      <c r="G130" s="369" t="s">
        <v>1194</v>
      </c>
      <c r="H130" s="369" t="s">
        <v>1195</v>
      </c>
      <c r="I130" s="368"/>
      <c r="J130" s="369" t="s">
        <v>1196</v>
      </c>
      <c r="K130" s="369" t="s">
        <v>1197</v>
      </c>
      <c r="L130" s="369" t="s">
        <v>1198</v>
      </c>
      <c r="M130" s="368"/>
      <c r="N130" s="369" t="s">
        <v>1199</v>
      </c>
      <c r="O130" s="369" t="s">
        <v>1200</v>
      </c>
      <c r="P130" s="369" t="s">
        <v>1201</v>
      </c>
      <c r="Q130" s="369" t="s">
        <v>1202</v>
      </c>
      <c r="R130" s="369" t="s">
        <v>1203</v>
      </c>
      <c r="S130" s="368"/>
    </row>
    <row r="131" spans="2:19" ht="63" customHeight="1">
      <c r="B131" s="370" t="s">
        <v>1204</v>
      </c>
      <c r="D131" s="371" t="s">
        <v>160</v>
      </c>
      <c r="E131" s="371" t="s">
        <v>863</v>
      </c>
      <c r="F131" s="371" t="s">
        <v>952</v>
      </c>
      <c r="G131" s="371" t="s">
        <v>951</v>
      </c>
      <c r="H131" s="371" t="s">
        <v>1205</v>
      </c>
      <c r="I131" s="584"/>
      <c r="J131" s="371" t="s">
        <v>866</v>
      </c>
      <c r="K131" s="371" t="s">
        <v>1206</v>
      </c>
      <c r="L131" s="371" t="s">
        <v>1207</v>
      </c>
      <c r="M131" s="584"/>
      <c r="N131" s="371" t="s">
        <v>950</v>
      </c>
      <c r="O131" s="371" t="s">
        <v>1208</v>
      </c>
      <c r="P131" s="371" t="s">
        <v>1209</v>
      </c>
      <c r="Q131" s="371" t="s">
        <v>1210</v>
      </c>
      <c r="R131" s="371" t="s">
        <v>1211</v>
      </c>
      <c r="S131" s="584"/>
    </row>
    <row r="132" spans="2:19">
      <c r="E132" s="584"/>
      <c r="F132" s="584"/>
      <c r="G132" s="584"/>
      <c r="H132" s="584"/>
      <c r="I132" s="584"/>
      <c r="J132" s="584"/>
      <c r="K132" s="584"/>
      <c r="L132" s="584"/>
      <c r="M132" s="584"/>
      <c r="N132" s="584"/>
      <c r="O132" s="584"/>
      <c r="P132" s="584"/>
      <c r="Q132" s="584"/>
      <c r="R132" s="584"/>
      <c r="S132" s="584"/>
    </row>
    <row r="133" spans="2:19">
      <c r="B133" s="367">
        <f>B123+1</f>
        <v>77</v>
      </c>
      <c r="D133" s="313" t="s">
        <v>1251</v>
      </c>
      <c r="E133" s="584"/>
      <c r="F133" s="584"/>
      <c r="G133" s="584"/>
      <c r="H133" s="584"/>
      <c r="I133" s="584"/>
      <c r="J133" s="372" t="str">
        <f>$J$14</f>
        <v>12/31/2021 (Actuals)</v>
      </c>
      <c r="K133" s="584"/>
      <c r="L133" s="372">
        <f>'1E - EDIT Amortization'!M193</f>
        <v>0</v>
      </c>
      <c r="M133" s="584"/>
      <c r="N133" s="372" t="str">
        <f>$J$14</f>
        <v>12/31/2021 (Actuals)</v>
      </c>
      <c r="O133" s="584"/>
      <c r="P133" s="584"/>
      <c r="Q133" s="584"/>
      <c r="R133" s="372">
        <f>'1E - EDIT Amortization'!M193</f>
        <v>0</v>
      </c>
      <c r="S133" s="584"/>
    </row>
    <row r="134" spans="2:19">
      <c r="E134" s="584"/>
      <c r="F134" s="584"/>
      <c r="G134" s="584"/>
      <c r="H134" s="584"/>
      <c r="I134" s="584"/>
      <c r="J134" s="584"/>
      <c r="K134" s="584"/>
      <c r="L134" s="584"/>
      <c r="M134" s="584"/>
      <c r="N134" s="584"/>
      <c r="O134" s="584"/>
      <c r="P134" s="584"/>
      <c r="Q134" s="584"/>
      <c r="R134" s="584"/>
      <c r="S134" s="584"/>
    </row>
    <row r="135" spans="2:19">
      <c r="B135" s="367">
        <f>B133+1</f>
        <v>78</v>
      </c>
      <c r="D135" s="313" t="s">
        <v>1644</v>
      </c>
      <c r="E135" s="1450"/>
      <c r="F135" s="1450"/>
      <c r="G135" s="1450"/>
      <c r="H135" s="1450"/>
      <c r="I135" s="1450"/>
      <c r="J135" s="372" t="str">
        <f>$J$16</f>
        <v>2022 Projected</v>
      </c>
      <c r="K135" s="1450"/>
      <c r="L135" s="1450"/>
      <c r="M135" s="1450"/>
      <c r="N135" s="372" t="str">
        <f>$N$16</f>
        <v>12/31/2022 (Actuals)</v>
      </c>
      <c r="O135" s="1450"/>
      <c r="P135" s="1450"/>
      <c r="Q135" s="1450"/>
      <c r="R135" s="1450"/>
      <c r="S135" s="1450"/>
    </row>
    <row r="136" spans="2:19">
      <c r="E136" s="1450"/>
      <c r="F136" s="1450"/>
      <c r="G136" s="1450"/>
      <c r="H136" s="1450"/>
      <c r="I136" s="1450"/>
      <c r="J136" s="1450"/>
      <c r="K136" s="1450"/>
      <c r="L136" s="1450"/>
      <c r="M136" s="1450"/>
      <c r="N136" s="1450"/>
      <c r="O136" s="1450"/>
      <c r="P136" s="1450"/>
      <c r="Q136" s="1450"/>
      <c r="R136" s="1450"/>
      <c r="S136" s="1450"/>
    </row>
    <row r="137" spans="2:19">
      <c r="B137" s="367">
        <f>B135+1</f>
        <v>79</v>
      </c>
      <c r="D137" s="373" t="s">
        <v>492</v>
      </c>
      <c r="E137" s="372"/>
      <c r="F137" s="374"/>
      <c r="G137" s="374"/>
      <c r="H137" s="375">
        <f t="shared" ref="H137:H148" si="26">IF(F137=0,0.5,F137/G137)</f>
        <v>0.5</v>
      </c>
      <c r="I137" s="376"/>
      <c r="J137" s="372">
        <f>'1E - EDIT Amortization'!$O$193/12</f>
        <v>0</v>
      </c>
      <c r="K137" s="377">
        <f t="shared" ref="K137:K144" si="27">+J137*H137</f>
        <v>0</v>
      </c>
      <c r="L137" s="377">
        <f>+K137+L133</f>
        <v>0</v>
      </c>
      <c r="M137" s="376"/>
      <c r="N137" s="372">
        <v>0</v>
      </c>
      <c r="O137" s="377">
        <f t="shared" ref="O137:O148" si="28">IF($D$249="True-Up Adjustment",N137-J137,0)</f>
        <v>0</v>
      </c>
      <c r="P137" s="377">
        <f t="shared" ref="P137:P148" si="29">IF($D$249="True-Up Adjustment",IF(AND(J137&gt;=0,N137&gt;=0),IF(O137&gt;=0,K137+O137,N137/J137*K137),IF(AND(J137&lt;0,N137&lt;0),IF(O137&lt;0,K137+O137,N137/J137*K137),0)),0)</f>
        <v>0</v>
      </c>
      <c r="Q137" s="377">
        <f t="shared" ref="Q137:Q148" si="30">IF(AND(J137&gt;=0,N137&lt;0),N137,IF(AND(J137&lt;0,N137&gt;=0),N137,0))</f>
        <v>0</v>
      </c>
      <c r="R137" s="377">
        <f>P137+Q137+R133</f>
        <v>0</v>
      </c>
      <c r="S137" s="376"/>
    </row>
    <row r="138" spans="2:19">
      <c r="B138" s="367">
        <f t="shared" ref="B138:B149" si="31">+B137+1</f>
        <v>80</v>
      </c>
      <c r="D138" s="373" t="s">
        <v>493</v>
      </c>
      <c r="E138" s="372"/>
      <c r="F138" s="374"/>
      <c r="G138" s="374"/>
      <c r="H138" s="375">
        <f t="shared" si="26"/>
        <v>0.5</v>
      </c>
      <c r="I138" s="376"/>
      <c r="J138" s="372">
        <f>'1E - EDIT Amortization'!$O$193/12</f>
        <v>0</v>
      </c>
      <c r="K138" s="377">
        <f t="shared" si="27"/>
        <v>0</v>
      </c>
      <c r="L138" s="377">
        <f t="shared" ref="L138:L148" si="32">+K138+L137</f>
        <v>0</v>
      </c>
      <c r="M138" s="376"/>
      <c r="N138" s="372">
        <v>0</v>
      </c>
      <c r="O138" s="377">
        <f t="shared" si="28"/>
        <v>0</v>
      </c>
      <c r="P138" s="377">
        <f t="shared" si="29"/>
        <v>0</v>
      </c>
      <c r="Q138" s="377">
        <f t="shared" si="30"/>
        <v>0</v>
      </c>
      <c r="R138" s="377">
        <f t="shared" ref="R138:R148" si="33">R137+P138+Q138</f>
        <v>0</v>
      </c>
      <c r="S138" s="376"/>
    </row>
    <row r="139" spans="2:19">
      <c r="B139" s="367">
        <f t="shared" si="31"/>
        <v>81</v>
      </c>
      <c r="D139" s="373" t="s">
        <v>512</v>
      </c>
      <c r="E139" s="372"/>
      <c r="F139" s="374"/>
      <c r="G139" s="374"/>
      <c r="H139" s="375">
        <f t="shared" si="26"/>
        <v>0.5</v>
      </c>
      <c r="I139" s="376"/>
      <c r="J139" s="372">
        <f>'1E - EDIT Amortization'!$O$193/12</f>
        <v>0</v>
      </c>
      <c r="K139" s="377">
        <f t="shared" si="27"/>
        <v>0</v>
      </c>
      <c r="L139" s="377">
        <f t="shared" si="32"/>
        <v>0</v>
      </c>
      <c r="M139" s="376"/>
      <c r="N139" s="372">
        <v>0</v>
      </c>
      <c r="O139" s="377">
        <f t="shared" si="28"/>
        <v>0</v>
      </c>
      <c r="P139" s="377">
        <f t="shared" si="29"/>
        <v>0</v>
      </c>
      <c r="Q139" s="377">
        <f t="shared" si="30"/>
        <v>0</v>
      </c>
      <c r="R139" s="377">
        <f t="shared" si="33"/>
        <v>0</v>
      </c>
      <c r="S139" s="376"/>
    </row>
    <row r="140" spans="2:19">
      <c r="B140" s="367">
        <f t="shared" si="31"/>
        <v>82</v>
      </c>
      <c r="D140" s="373" t="s">
        <v>162</v>
      </c>
      <c r="E140" s="372"/>
      <c r="F140" s="374"/>
      <c r="G140" s="374"/>
      <c r="H140" s="375">
        <f t="shared" si="26"/>
        <v>0.5</v>
      </c>
      <c r="I140" s="376"/>
      <c r="J140" s="372">
        <f>'1E - EDIT Amortization'!$O$193/12</f>
        <v>0</v>
      </c>
      <c r="K140" s="377">
        <f t="shared" si="27"/>
        <v>0</v>
      </c>
      <c r="L140" s="377">
        <f t="shared" si="32"/>
        <v>0</v>
      </c>
      <c r="M140" s="376"/>
      <c r="N140" s="372">
        <v>0</v>
      </c>
      <c r="O140" s="377">
        <f t="shared" si="28"/>
        <v>0</v>
      </c>
      <c r="P140" s="377">
        <f t="shared" si="29"/>
        <v>0</v>
      </c>
      <c r="Q140" s="377">
        <f t="shared" si="30"/>
        <v>0</v>
      </c>
      <c r="R140" s="377">
        <f t="shared" si="33"/>
        <v>0</v>
      </c>
      <c r="S140" s="376"/>
    </row>
    <row r="141" spans="2:19">
      <c r="B141" s="367">
        <f t="shared" si="31"/>
        <v>83</v>
      </c>
      <c r="D141" s="373" t="s">
        <v>163</v>
      </c>
      <c r="E141" s="372"/>
      <c r="F141" s="374"/>
      <c r="G141" s="374"/>
      <c r="H141" s="375">
        <f t="shared" si="26"/>
        <v>0.5</v>
      </c>
      <c r="I141" s="376"/>
      <c r="J141" s="372">
        <f>'1E - EDIT Amortization'!$O$193/12</f>
        <v>0</v>
      </c>
      <c r="K141" s="377">
        <f t="shared" si="27"/>
        <v>0</v>
      </c>
      <c r="L141" s="377">
        <f t="shared" si="32"/>
        <v>0</v>
      </c>
      <c r="M141" s="376"/>
      <c r="N141" s="372">
        <v>0</v>
      </c>
      <c r="O141" s="377">
        <f t="shared" si="28"/>
        <v>0</v>
      </c>
      <c r="P141" s="377">
        <f t="shared" si="29"/>
        <v>0</v>
      </c>
      <c r="Q141" s="377">
        <f t="shared" si="30"/>
        <v>0</v>
      </c>
      <c r="R141" s="377">
        <f t="shared" si="33"/>
        <v>0</v>
      </c>
      <c r="S141" s="376"/>
    </row>
    <row r="142" spans="2:19">
      <c r="B142" s="367">
        <f t="shared" si="31"/>
        <v>84</v>
      </c>
      <c r="D142" s="373" t="s">
        <v>164</v>
      </c>
      <c r="E142" s="372"/>
      <c r="F142" s="374"/>
      <c r="G142" s="374"/>
      <c r="H142" s="375">
        <f t="shared" si="26"/>
        <v>0.5</v>
      </c>
      <c r="I142" s="376"/>
      <c r="J142" s="372">
        <f>'1E - EDIT Amortization'!$O$193/12</f>
        <v>0</v>
      </c>
      <c r="K142" s="377">
        <f t="shared" si="27"/>
        <v>0</v>
      </c>
      <c r="L142" s="377">
        <f t="shared" si="32"/>
        <v>0</v>
      </c>
      <c r="M142" s="376"/>
      <c r="N142" s="372">
        <v>0</v>
      </c>
      <c r="O142" s="377">
        <f t="shared" si="28"/>
        <v>0</v>
      </c>
      <c r="P142" s="377">
        <f t="shared" si="29"/>
        <v>0</v>
      </c>
      <c r="Q142" s="377">
        <f t="shared" si="30"/>
        <v>0</v>
      </c>
      <c r="R142" s="377">
        <f t="shared" si="33"/>
        <v>0</v>
      </c>
      <c r="S142" s="376"/>
    </row>
    <row r="143" spans="2:19">
      <c r="B143" s="367">
        <f t="shared" si="31"/>
        <v>85</v>
      </c>
      <c r="D143" s="373" t="s">
        <v>495</v>
      </c>
      <c r="E143" s="372"/>
      <c r="F143" s="374"/>
      <c r="G143" s="374"/>
      <c r="H143" s="375">
        <f t="shared" si="26"/>
        <v>0.5</v>
      </c>
      <c r="I143" s="376"/>
      <c r="J143" s="372">
        <f>'1E - EDIT Amortization'!$O$193/12</f>
        <v>0</v>
      </c>
      <c r="K143" s="377">
        <f t="shared" si="27"/>
        <v>0</v>
      </c>
      <c r="L143" s="377">
        <f t="shared" si="32"/>
        <v>0</v>
      </c>
      <c r="M143" s="376"/>
      <c r="N143" s="372">
        <v>0</v>
      </c>
      <c r="O143" s="377">
        <f t="shared" si="28"/>
        <v>0</v>
      </c>
      <c r="P143" s="377">
        <f t="shared" si="29"/>
        <v>0</v>
      </c>
      <c r="Q143" s="377">
        <f t="shared" si="30"/>
        <v>0</v>
      </c>
      <c r="R143" s="377">
        <f t="shared" si="33"/>
        <v>0</v>
      </c>
      <c r="S143" s="376"/>
    </row>
    <row r="144" spans="2:19">
      <c r="B144" s="367">
        <f t="shared" si="31"/>
        <v>86</v>
      </c>
      <c r="D144" s="373" t="s">
        <v>513</v>
      </c>
      <c r="E144" s="372"/>
      <c r="F144" s="374"/>
      <c r="G144" s="374"/>
      <c r="H144" s="375">
        <f t="shared" si="26"/>
        <v>0.5</v>
      </c>
      <c r="I144" s="376"/>
      <c r="J144" s="372">
        <f>'1E - EDIT Amortization'!$O$193/12</f>
        <v>0</v>
      </c>
      <c r="K144" s="377">
        <f t="shared" si="27"/>
        <v>0</v>
      </c>
      <c r="L144" s="377">
        <f t="shared" si="32"/>
        <v>0</v>
      </c>
      <c r="M144" s="376"/>
      <c r="N144" s="372">
        <v>0</v>
      </c>
      <c r="O144" s="377">
        <f t="shared" si="28"/>
        <v>0</v>
      </c>
      <c r="P144" s="377">
        <f t="shared" si="29"/>
        <v>0</v>
      </c>
      <c r="Q144" s="377">
        <f t="shared" si="30"/>
        <v>0</v>
      </c>
      <c r="R144" s="377">
        <f t="shared" si="33"/>
        <v>0</v>
      </c>
      <c r="S144" s="376"/>
    </row>
    <row r="145" spans="2:19">
      <c r="B145" s="367">
        <f t="shared" si="31"/>
        <v>87</v>
      </c>
      <c r="D145" s="373" t="s">
        <v>497</v>
      </c>
      <c r="E145" s="372"/>
      <c r="F145" s="374"/>
      <c r="G145" s="374"/>
      <c r="H145" s="375">
        <f t="shared" si="26"/>
        <v>0.5</v>
      </c>
      <c r="I145" s="376"/>
      <c r="J145" s="372">
        <f>'1E - EDIT Amortization'!$O$193/12</f>
        <v>0</v>
      </c>
      <c r="K145" s="377">
        <f>+J145*H145</f>
        <v>0</v>
      </c>
      <c r="L145" s="377">
        <f t="shared" si="32"/>
        <v>0</v>
      </c>
      <c r="M145" s="376"/>
      <c r="N145" s="372">
        <v>0</v>
      </c>
      <c r="O145" s="377">
        <f t="shared" si="28"/>
        <v>0</v>
      </c>
      <c r="P145" s="377">
        <f t="shared" si="29"/>
        <v>0</v>
      </c>
      <c r="Q145" s="377">
        <f t="shared" si="30"/>
        <v>0</v>
      </c>
      <c r="R145" s="377">
        <f t="shared" si="33"/>
        <v>0</v>
      </c>
      <c r="S145" s="376"/>
    </row>
    <row r="146" spans="2:19">
      <c r="B146" s="367">
        <f t="shared" si="31"/>
        <v>88</v>
      </c>
      <c r="D146" s="373" t="s">
        <v>498</v>
      </c>
      <c r="E146" s="372"/>
      <c r="F146" s="374"/>
      <c r="G146" s="374"/>
      <c r="H146" s="375">
        <f t="shared" si="26"/>
        <v>0.5</v>
      </c>
      <c r="I146" s="376"/>
      <c r="J146" s="372">
        <f>'1E - EDIT Amortization'!$O$193/12</f>
        <v>0</v>
      </c>
      <c r="K146" s="377">
        <f t="shared" ref="K146:K148" si="34">+J146*H146</f>
        <v>0</v>
      </c>
      <c r="L146" s="377">
        <f t="shared" si="32"/>
        <v>0</v>
      </c>
      <c r="M146" s="376"/>
      <c r="N146" s="372">
        <v>0</v>
      </c>
      <c r="O146" s="377">
        <f t="shared" si="28"/>
        <v>0</v>
      </c>
      <c r="P146" s="377">
        <f t="shared" si="29"/>
        <v>0</v>
      </c>
      <c r="Q146" s="377">
        <f t="shared" si="30"/>
        <v>0</v>
      </c>
      <c r="R146" s="377">
        <f t="shared" si="33"/>
        <v>0</v>
      </c>
      <c r="S146" s="376"/>
    </row>
    <row r="147" spans="2:19">
      <c r="B147" s="367">
        <f t="shared" si="31"/>
        <v>89</v>
      </c>
      <c r="D147" s="373" t="s">
        <v>499</v>
      </c>
      <c r="E147" s="372"/>
      <c r="F147" s="374"/>
      <c r="G147" s="374"/>
      <c r="H147" s="375">
        <f t="shared" si="26"/>
        <v>0.5</v>
      </c>
      <c r="I147" s="376"/>
      <c r="J147" s="372">
        <f>'1E - EDIT Amortization'!$O$193/12</f>
        <v>0</v>
      </c>
      <c r="K147" s="377">
        <f t="shared" si="34"/>
        <v>0</v>
      </c>
      <c r="L147" s="377">
        <f t="shared" si="32"/>
        <v>0</v>
      </c>
      <c r="M147" s="376"/>
      <c r="N147" s="372">
        <v>0</v>
      </c>
      <c r="O147" s="377">
        <f t="shared" si="28"/>
        <v>0</v>
      </c>
      <c r="P147" s="377">
        <f t="shared" si="29"/>
        <v>0</v>
      </c>
      <c r="Q147" s="377">
        <f t="shared" si="30"/>
        <v>0</v>
      </c>
      <c r="R147" s="377">
        <f t="shared" si="33"/>
        <v>0</v>
      </c>
      <c r="S147" s="376"/>
    </row>
    <row r="148" spans="2:19">
      <c r="B148" s="367">
        <f t="shared" si="31"/>
        <v>90</v>
      </c>
      <c r="D148" s="378" t="s">
        <v>709</v>
      </c>
      <c r="E148" s="372"/>
      <c r="F148" s="379"/>
      <c r="G148" s="374"/>
      <c r="H148" s="375">
        <f t="shared" si="26"/>
        <v>0.5</v>
      </c>
      <c r="I148" s="376"/>
      <c r="J148" s="372">
        <f>'1E - EDIT Amortization'!$O$193/12</f>
        <v>0</v>
      </c>
      <c r="K148" s="377">
        <f t="shared" si="34"/>
        <v>0</v>
      </c>
      <c r="L148" s="377">
        <f t="shared" si="32"/>
        <v>0</v>
      </c>
      <c r="M148" s="376"/>
      <c r="N148" s="372">
        <v>0</v>
      </c>
      <c r="O148" s="377">
        <f t="shared" si="28"/>
        <v>0</v>
      </c>
      <c r="P148" s="377">
        <f t="shared" si="29"/>
        <v>0</v>
      </c>
      <c r="Q148" s="377">
        <f t="shared" si="30"/>
        <v>0</v>
      </c>
      <c r="R148" s="377">
        <f t="shared" si="33"/>
        <v>0</v>
      </c>
      <c r="S148" s="376"/>
    </row>
    <row r="149" spans="2:19">
      <c r="B149" s="367">
        <f t="shared" si="31"/>
        <v>91</v>
      </c>
      <c r="D149" s="380" t="str">
        <f>"Total (Sum of Lines "&amp;B137&amp;" - "&amp;B148&amp;")"</f>
        <v>Total (Sum of Lines 79 - 90)</v>
      </c>
      <c r="E149" s="381">
        <f>SUM(E137:E148)</f>
        <v>0</v>
      </c>
      <c r="F149" s="382"/>
      <c r="G149" s="382"/>
      <c r="H149" s="383"/>
      <c r="I149" s="384"/>
      <c r="J149" s="381">
        <f>SUM(J137:J148)</f>
        <v>0</v>
      </c>
      <c r="K149" s="381">
        <f>SUM(K137:K148)</f>
        <v>0</v>
      </c>
      <c r="L149" s="385"/>
      <c r="M149" s="384"/>
      <c r="N149" s="381">
        <f>SUM(N137:N148)</f>
        <v>0</v>
      </c>
      <c r="O149" s="381">
        <f>SUM(O137:O148)</f>
        <v>0</v>
      </c>
      <c r="P149" s="381">
        <f>SUM(P137:P148)</f>
        <v>0</v>
      </c>
      <c r="Q149" s="381">
        <f>SUM(Q137:Q148)</f>
        <v>0</v>
      </c>
      <c r="R149" s="385"/>
      <c r="S149" s="384"/>
    </row>
    <row r="150" spans="2:19">
      <c r="D150" s="386"/>
      <c r="E150" s="386"/>
      <c r="F150" s="386"/>
      <c r="G150" s="386"/>
      <c r="H150" s="387"/>
      <c r="I150" s="387"/>
      <c r="K150" s="388"/>
      <c r="L150" s="387"/>
      <c r="M150" s="387"/>
      <c r="O150" s="388"/>
      <c r="P150" s="388"/>
      <c r="Q150" s="388"/>
      <c r="R150" s="387"/>
      <c r="S150" s="387"/>
    </row>
    <row r="151" spans="2:19">
      <c r="B151" s="367">
        <f>B149+1</f>
        <v>92</v>
      </c>
      <c r="D151" s="313" t="s">
        <v>1252</v>
      </c>
      <c r="I151" s="387"/>
      <c r="J151" s="372" t="str">
        <f>$J$14</f>
        <v>12/31/2021 (Actuals)</v>
      </c>
      <c r="L151" s="372">
        <f>'1E - EDIT Amortization'!M175+'1E - EDIT Amortization'!K184</f>
        <v>0</v>
      </c>
      <c r="M151" s="389"/>
      <c r="N151" s="372" t="str">
        <f>$J$14</f>
        <v>12/31/2021 (Actuals)</v>
      </c>
      <c r="R151" s="372">
        <f>'1E - EDIT Amortization'!M175+'1E - EDIT Amortization'!M184</f>
        <v>0</v>
      </c>
    </row>
    <row r="152" spans="2:19">
      <c r="B152" s="367">
        <f>B151+1</f>
        <v>93</v>
      </c>
      <c r="D152" s="313" t="s">
        <v>1253</v>
      </c>
      <c r="I152" s="387"/>
      <c r="J152" s="390" t="s">
        <v>606</v>
      </c>
      <c r="L152" s="391">
        <v>0</v>
      </c>
      <c r="M152" s="392"/>
      <c r="N152" s="390"/>
      <c r="R152" s="391">
        <v>0</v>
      </c>
    </row>
    <row r="153" spans="2:19">
      <c r="B153" s="367">
        <f>B152+1</f>
        <v>94</v>
      </c>
      <c r="D153" s="313" t="s">
        <v>1254</v>
      </c>
      <c r="I153" s="387"/>
      <c r="J153" s="380" t="str">
        <f>"(Col. "&amp;L130&amp;", Line "&amp;B151&amp;" + Line "&amp;B152&amp;")"</f>
        <v>(Col. (H), Line 92 + Line 93)</v>
      </c>
      <c r="L153" s="393">
        <f>L151+L152</f>
        <v>0</v>
      </c>
      <c r="M153" s="387"/>
      <c r="N153" s="380" t="str">
        <f>"(Col. "&amp;R130&amp;", Line "&amp;B151&amp;" + Line "&amp;B152&amp;")"</f>
        <v>(Col. (M), Line 92 + Line 93)</v>
      </c>
      <c r="R153" s="393">
        <f>R151+R152</f>
        <v>0</v>
      </c>
    </row>
    <row r="154" spans="2:19">
      <c r="I154" s="387"/>
      <c r="L154" s="393"/>
      <c r="M154" s="387"/>
      <c r="R154" s="393"/>
    </row>
    <row r="155" spans="2:19">
      <c r="B155" s="367">
        <f>B153+1</f>
        <v>95</v>
      </c>
      <c r="D155" s="313" t="s">
        <v>1255</v>
      </c>
      <c r="I155" s="387"/>
      <c r="J155" s="372" t="str">
        <f>$J$16</f>
        <v>2022 Projected</v>
      </c>
      <c r="L155" s="372">
        <f>'1E - EDIT Amortization'!Q175+'1E - EDIT Amortization'!Q184</f>
        <v>0</v>
      </c>
      <c r="M155" s="389"/>
      <c r="N155" s="372" t="str">
        <f>$N$16</f>
        <v>12/31/2022 (Actuals)</v>
      </c>
      <c r="R155" s="372">
        <v>0</v>
      </c>
    </row>
    <row r="156" spans="2:19">
      <c r="B156" s="367">
        <f>B155+1</f>
        <v>96</v>
      </c>
      <c r="D156" s="313" t="s">
        <v>1256</v>
      </c>
      <c r="I156" s="387"/>
      <c r="J156" s="390" t="s">
        <v>606</v>
      </c>
      <c r="L156" s="391">
        <v>0</v>
      </c>
      <c r="M156" s="387"/>
      <c r="N156" s="390"/>
      <c r="R156" s="391">
        <v>0</v>
      </c>
    </row>
    <row r="157" spans="2:19">
      <c r="B157" s="367">
        <f>B156+1</f>
        <v>97</v>
      </c>
      <c r="D157" s="313" t="s">
        <v>1257</v>
      </c>
      <c r="G157" s="380"/>
      <c r="I157" s="387"/>
      <c r="J157" s="380" t="str">
        <f>"(Col. "&amp;L130&amp;", Line "&amp;B155&amp;" + Line "&amp;B156&amp;")"</f>
        <v>(Col. (H), Line 95 + Line 96)</v>
      </c>
      <c r="L157" s="393">
        <f>L155+L156</f>
        <v>0</v>
      </c>
      <c r="M157" s="387"/>
      <c r="N157" s="380" t="str">
        <f>"(Col. "&amp;R130&amp;", Line "&amp;B155&amp;" + Line "&amp;B156&amp;")"</f>
        <v>(Col. (M), Line 95 + Line 96)</v>
      </c>
      <c r="R157" s="393">
        <f>R155+R156</f>
        <v>0</v>
      </c>
    </row>
    <row r="158" spans="2:19">
      <c r="I158" s="387"/>
      <c r="L158" s="393"/>
      <c r="M158" s="387"/>
      <c r="R158" s="393"/>
    </row>
    <row r="159" spans="2:19">
      <c r="B159" s="367">
        <f>B157+1</f>
        <v>98</v>
      </c>
      <c r="D159" s="313" t="s">
        <v>947</v>
      </c>
      <c r="I159" s="387"/>
      <c r="J159" s="380" t="str">
        <f>"([Col. "&amp;L130&amp;", Line "&amp;B153&amp;" + Line "&amp;B157&amp;"] /2)"</f>
        <v>([Col. (H), Line 94 + Line 97] /2)</v>
      </c>
      <c r="L159" s="377">
        <f>(L153+L157)/2</f>
        <v>0</v>
      </c>
      <c r="M159" s="387"/>
      <c r="N159" s="380" t="str">
        <f>"([Col. "&amp;R130&amp;", Line "&amp;B153&amp;" + Line "&amp;B157&amp;"] /2)"</f>
        <v>([Col. (M), Line 94 + Line 97] /2)</v>
      </c>
      <c r="R159" s="377">
        <f>(R153+R157)/2</f>
        <v>0</v>
      </c>
    </row>
    <row r="160" spans="2:19">
      <c r="B160" s="367">
        <f>B159+1</f>
        <v>99</v>
      </c>
      <c r="D160" s="480" t="s">
        <v>1258</v>
      </c>
      <c r="E160" s="386"/>
      <c r="F160" s="386"/>
      <c r="G160" s="386"/>
      <c r="H160" s="387"/>
      <c r="I160" s="387"/>
      <c r="J160" s="380" t="str">
        <f>"(Col. "&amp;L130&amp;", Line "&amp;B148&amp;" )"</f>
        <v>(Col. (H), Line 90 )</v>
      </c>
      <c r="K160" s="388"/>
      <c r="L160" s="377">
        <f>L148</f>
        <v>0</v>
      </c>
      <c r="M160" s="387"/>
      <c r="N160" s="380" t="str">
        <f>"(Col. "&amp;R130&amp;", Line "&amp;B148&amp;" )"</f>
        <v>(Col. (M), Line 90 )</v>
      </c>
      <c r="R160" s="377">
        <f>R148</f>
        <v>0</v>
      </c>
    </row>
    <row r="161" spans="2:19" ht="13.5" thickBot="1">
      <c r="B161" s="367">
        <f>B160+1</f>
        <v>100</v>
      </c>
      <c r="D161" s="394" t="s">
        <v>1259</v>
      </c>
      <c r="E161" s="386"/>
      <c r="F161" s="386"/>
      <c r="G161" s="386"/>
      <c r="H161" s="387"/>
      <c r="I161" s="387"/>
      <c r="J161" s="380" t="str">
        <f>"(Col. "&amp;L130&amp;", Line "&amp;B159&amp;" + Line "&amp;B160&amp;")"</f>
        <v>(Col. (H), Line 98 + Line 99)</v>
      </c>
      <c r="K161" s="388"/>
      <c r="L161" s="395">
        <f>L159+L160</f>
        <v>0</v>
      </c>
      <c r="M161" s="387"/>
      <c r="N161" s="380" t="str">
        <f>"(Col. "&amp;R130&amp;", Line "&amp;B159&amp;" + Line "&amp;B160&amp;")"</f>
        <v>(Col. (M), Line 98 + Line 99)</v>
      </c>
      <c r="R161" s="395">
        <f>R159+R160</f>
        <v>0</v>
      </c>
    </row>
    <row r="162" spans="2:19">
      <c r="I162" s="387"/>
      <c r="L162" s="377"/>
      <c r="M162" s="387"/>
      <c r="R162" s="377"/>
      <c r="S162" s="387"/>
    </row>
    <row r="163" spans="2:19" ht="13">
      <c r="D163" s="364" t="s">
        <v>1260</v>
      </c>
      <c r="J163" s="396"/>
      <c r="K163" s="397"/>
      <c r="L163" s="397"/>
      <c r="N163" s="397"/>
      <c r="O163" s="397"/>
      <c r="P163" s="397"/>
      <c r="Q163" s="397"/>
      <c r="R163" s="397"/>
    </row>
    <row r="164" spans="2:19" ht="13">
      <c r="D164" s="1665" t="s">
        <v>862</v>
      </c>
      <c r="E164" s="1666"/>
      <c r="F164" s="1666"/>
      <c r="G164" s="1666"/>
      <c r="H164" s="1667"/>
      <c r="I164" s="368"/>
      <c r="J164" s="1668" t="s">
        <v>1249</v>
      </c>
      <c r="K164" s="1669"/>
      <c r="L164" s="1670"/>
      <c r="M164" s="368"/>
      <c r="N164" s="1668" t="s">
        <v>1250</v>
      </c>
      <c r="O164" s="1669"/>
      <c r="P164" s="1669"/>
      <c r="Q164" s="1669"/>
      <c r="R164" s="1670"/>
      <c r="S164" s="368"/>
    </row>
    <row r="165" spans="2:19" ht="13">
      <c r="D165" s="369" t="s">
        <v>165</v>
      </c>
      <c r="E165" s="369" t="s">
        <v>166</v>
      </c>
      <c r="F165" s="369" t="s">
        <v>1193</v>
      </c>
      <c r="G165" s="369" t="s">
        <v>1194</v>
      </c>
      <c r="H165" s="369" t="s">
        <v>1195</v>
      </c>
      <c r="I165" s="368"/>
      <c r="J165" s="369" t="s">
        <v>1196</v>
      </c>
      <c r="K165" s="369" t="s">
        <v>1197</v>
      </c>
      <c r="L165" s="369" t="s">
        <v>1198</v>
      </c>
      <c r="M165" s="368"/>
      <c r="N165" s="369" t="s">
        <v>1199</v>
      </c>
      <c r="O165" s="369" t="s">
        <v>1200</v>
      </c>
      <c r="P165" s="369" t="s">
        <v>1201</v>
      </c>
      <c r="Q165" s="369" t="s">
        <v>1202</v>
      </c>
      <c r="R165" s="369" t="s">
        <v>1203</v>
      </c>
      <c r="S165" s="368"/>
    </row>
    <row r="166" spans="2:19" ht="50">
      <c r="B166" s="370" t="s">
        <v>1204</v>
      </c>
      <c r="D166" s="371" t="s">
        <v>160</v>
      </c>
      <c r="E166" s="371" t="s">
        <v>863</v>
      </c>
      <c r="F166" s="371" t="s">
        <v>864</v>
      </c>
      <c r="G166" s="371" t="s">
        <v>865</v>
      </c>
      <c r="H166" s="371" t="s">
        <v>1205</v>
      </c>
      <c r="I166" s="584"/>
      <c r="J166" s="371" t="s">
        <v>866</v>
      </c>
      <c r="K166" s="371" t="s">
        <v>1206</v>
      </c>
      <c r="L166" s="371" t="s">
        <v>1207</v>
      </c>
      <c r="M166" s="584"/>
      <c r="N166" s="371" t="s">
        <v>950</v>
      </c>
      <c r="O166" s="371" t="s">
        <v>1208</v>
      </c>
      <c r="P166" s="371" t="s">
        <v>1209</v>
      </c>
      <c r="Q166" s="371" t="s">
        <v>1210</v>
      </c>
      <c r="R166" s="371" t="s">
        <v>1211</v>
      </c>
      <c r="S166" s="584"/>
    </row>
    <row r="167" spans="2:19">
      <c r="E167" s="584"/>
      <c r="F167" s="584"/>
      <c r="G167" s="584"/>
      <c r="H167" s="584"/>
      <c r="I167" s="584"/>
      <c r="J167" s="584"/>
      <c r="K167" s="584"/>
      <c r="L167" s="584"/>
      <c r="M167" s="584"/>
      <c r="N167" s="584"/>
      <c r="O167" s="584"/>
      <c r="P167" s="584"/>
      <c r="Q167" s="584"/>
      <c r="R167" s="584"/>
      <c r="S167" s="584"/>
    </row>
    <row r="168" spans="2:19">
      <c r="B168" s="367">
        <f>B161+1</f>
        <v>101</v>
      </c>
      <c r="D168" s="313" t="s">
        <v>1251</v>
      </c>
      <c r="E168" s="584"/>
      <c r="F168" s="584"/>
      <c r="G168" s="584"/>
      <c r="H168" s="584"/>
      <c r="I168" s="584"/>
      <c r="J168" s="372" t="str">
        <f>$J$14</f>
        <v>12/31/2021 (Actuals)</v>
      </c>
      <c r="K168" s="584"/>
      <c r="L168" s="372">
        <f>'1E - EDIT Amortization'!M195</f>
        <v>0</v>
      </c>
      <c r="M168" s="584"/>
      <c r="N168" s="372" t="str">
        <f>$J$14</f>
        <v>12/31/2021 (Actuals)</v>
      </c>
      <c r="O168" s="584"/>
      <c r="P168" s="584"/>
      <c r="Q168" s="584"/>
      <c r="R168" s="372">
        <f>'1E - EDIT Amortization'!M195</f>
        <v>0</v>
      </c>
      <c r="S168" s="584"/>
    </row>
    <row r="169" spans="2:19">
      <c r="E169" s="584"/>
      <c r="F169" s="584"/>
      <c r="G169" s="584"/>
      <c r="H169" s="584"/>
      <c r="I169" s="584"/>
      <c r="J169" s="1475"/>
      <c r="K169" s="584"/>
      <c r="L169" s="584"/>
      <c r="M169" s="584"/>
      <c r="N169" s="1475"/>
      <c r="O169" s="584"/>
      <c r="P169" s="584"/>
      <c r="Q169" s="584"/>
      <c r="R169" s="584"/>
      <c r="S169" s="584"/>
    </row>
    <row r="170" spans="2:19">
      <c r="B170" s="367">
        <f>B168+1</f>
        <v>102</v>
      </c>
      <c r="D170" s="313" t="s">
        <v>1644</v>
      </c>
      <c r="E170" s="1450"/>
      <c r="F170" s="1450"/>
      <c r="G170" s="1450"/>
      <c r="H170" s="1450"/>
      <c r="I170" s="1450"/>
      <c r="J170" s="372" t="str">
        <f>$J$16</f>
        <v>2022 Projected</v>
      </c>
      <c r="K170" s="1450"/>
      <c r="L170" s="1450"/>
      <c r="M170" s="1450"/>
      <c r="N170" s="372" t="str">
        <f>$N$16</f>
        <v>12/31/2022 (Actuals)</v>
      </c>
      <c r="O170" s="1450"/>
      <c r="P170" s="1450"/>
      <c r="Q170" s="1450"/>
      <c r="R170" s="1450"/>
      <c r="S170" s="1450"/>
    </row>
    <row r="171" spans="2:19">
      <c r="E171" s="1450"/>
      <c r="F171" s="1450"/>
      <c r="G171" s="1450"/>
      <c r="H171" s="1450"/>
      <c r="I171" s="1450"/>
      <c r="J171" s="1450"/>
      <c r="K171" s="1450"/>
      <c r="L171" s="1450"/>
      <c r="M171" s="1450"/>
      <c r="N171" s="1450"/>
      <c r="O171" s="1450"/>
      <c r="P171" s="1450"/>
      <c r="Q171" s="1450"/>
      <c r="R171" s="1450"/>
      <c r="S171" s="1450"/>
    </row>
    <row r="172" spans="2:19">
      <c r="B172" s="367">
        <f>B170+1</f>
        <v>103</v>
      </c>
      <c r="D172" s="373" t="s">
        <v>492</v>
      </c>
      <c r="E172" s="372"/>
      <c r="F172" s="374"/>
      <c r="G172" s="374"/>
      <c r="H172" s="375">
        <f t="shared" ref="H172:H183" si="35">IF(F172=0,0.5,F172/G172)</f>
        <v>0.5</v>
      </c>
      <c r="I172" s="376"/>
      <c r="J172" s="372">
        <f>'1E - EDIT Amortization'!$O$195/12</f>
        <v>0</v>
      </c>
      <c r="K172" s="377">
        <f t="shared" ref="K172:K183" si="36">+J172*H172</f>
        <v>0</v>
      </c>
      <c r="L172" s="377">
        <f>+K172+L168</f>
        <v>0</v>
      </c>
      <c r="M172" s="376"/>
      <c r="N172" s="372">
        <v>0</v>
      </c>
      <c r="O172" s="377">
        <f t="shared" ref="O172:O183" si="37">IF($D$249="True-Up Adjustment",N172-J172,0)</f>
        <v>0</v>
      </c>
      <c r="P172" s="377">
        <f t="shared" ref="P172:P183" si="38">IF($D$249="True-Up Adjustment",IF(AND(J172&gt;=0,N172&gt;=0),IF(O172&gt;=0,K172+O172,N172/J172*K172),IF(AND(J172&lt;0,N172&lt;0),IF(O172&lt;0,K172+O172,N172/J172*K172),0)),0)</f>
        <v>0</v>
      </c>
      <c r="Q172" s="377">
        <f t="shared" ref="Q172:Q183" si="39">IF(AND(J172&gt;=0,N172&lt;0),N172,IF(AND(J172&lt;0,N172&gt;=0),N172,0))</f>
        <v>0</v>
      </c>
      <c r="R172" s="377">
        <f>R168+P172+Q172</f>
        <v>0</v>
      </c>
      <c r="S172" s="376"/>
    </row>
    <row r="173" spans="2:19">
      <c r="B173" s="367">
        <f t="shared" ref="B173:B184" si="40">+B172+1</f>
        <v>104</v>
      </c>
      <c r="D173" s="373" t="s">
        <v>493</v>
      </c>
      <c r="E173" s="372"/>
      <c r="F173" s="374"/>
      <c r="G173" s="374"/>
      <c r="H173" s="375">
        <f t="shared" si="35"/>
        <v>0.5</v>
      </c>
      <c r="I173" s="376"/>
      <c r="J173" s="372">
        <f>'1E - EDIT Amortization'!$O$195/12</f>
        <v>0</v>
      </c>
      <c r="K173" s="377">
        <f t="shared" si="36"/>
        <v>0</v>
      </c>
      <c r="L173" s="377">
        <f t="shared" ref="L173:L183" si="41">+K173+L172</f>
        <v>0</v>
      </c>
      <c r="M173" s="376"/>
      <c r="N173" s="372">
        <v>0</v>
      </c>
      <c r="O173" s="377">
        <f t="shared" si="37"/>
        <v>0</v>
      </c>
      <c r="P173" s="377">
        <f t="shared" si="38"/>
        <v>0</v>
      </c>
      <c r="Q173" s="377">
        <f t="shared" si="39"/>
        <v>0</v>
      </c>
      <c r="R173" s="377">
        <f t="shared" ref="R173:R183" si="42">R172+P173+Q173</f>
        <v>0</v>
      </c>
      <c r="S173" s="376"/>
    </row>
    <row r="174" spans="2:19">
      <c r="B174" s="367">
        <f t="shared" si="40"/>
        <v>105</v>
      </c>
      <c r="D174" s="373" t="s">
        <v>512</v>
      </c>
      <c r="E174" s="372"/>
      <c r="F174" s="374"/>
      <c r="G174" s="374"/>
      <c r="H174" s="375">
        <f t="shared" si="35"/>
        <v>0.5</v>
      </c>
      <c r="I174" s="376"/>
      <c r="J174" s="372">
        <f>'1E - EDIT Amortization'!$O$195/12</f>
        <v>0</v>
      </c>
      <c r="K174" s="377">
        <f t="shared" si="36"/>
        <v>0</v>
      </c>
      <c r="L174" s="377">
        <f t="shared" si="41"/>
        <v>0</v>
      </c>
      <c r="M174" s="376"/>
      <c r="N174" s="372">
        <v>0</v>
      </c>
      <c r="O174" s="377">
        <f t="shared" si="37"/>
        <v>0</v>
      </c>
      <c r="P174" s="377">
        <f t="shared" si="38"/>
        <v>0</v>
      </c>
      <c r="Q174" s="377">
        <f t="shared" si="39"/>
        <v>0</v>
      </c>
      <c r="R174" s="377">
        <f t="shared" si="42"/>
        <v>0</v>
      </c>
      <c r="S174" s="376"/>
    </row>
    <row r="175" spans="2:19">
      <c r="B175" s="367">
        <f t="shared" si="40"/>
        <v>106</v>
      </c>
      <c r="D175" s="373" t="s">
        <v>162</v>
      </c>
      <c r="E175" s="372"/>
      <c r="F175" s="374"/>
      <c r="G175" s="374"/>
      <c r="H175" s="375">
        <f t="shared" si="35"/>
        <v>0.5</v>
      </c>
      <c r="I175" s="376"/>
      <c r="J175" s="372">
        <f>'1E - EDIT Amortization'!$O$195/12</f>
        <v>0</v>
      </c>
      <c r="K175" s="377">
        <f t="shared" si="36"/>
        <v>0</v>
      </c>
      <c r="L175" s="377">
        <f t="shared" si="41"/>
        <v>0</v>
      </c>
      <c r="M175" s="376"/>
      <c r="N175" s="372">
        <v>0</v>
      </c>
      <c r="O175" s="377">
        <f t="shared" si="37"/>
        <v>0</v>
      </c>
      <c r="P175" s="377">
        <f t="shared" si="38"/>
        <v>0</v>
      </c>
      <c r="Q175" s="377">
        <f t="shared" si="39"/>
        <v>0</v>
      </c>
      <c r="R175" s="377">
        <f t="shared" si="42"/>
        <v>0</v>
      </c>
      <c r="S175" s="376"/>
    </row>
    <row r="176" spans="2:19">
      <c r="B176" s="367">
        <f t="shared" si="40"/>
        <v>107</v>
      </c>
      <c r="D176" s="373" t="s">
        <v>163</v>
      </c>
      <c r="E176" s="372"/>
      <c r="F176" s="374"/>
      <c r="G176" s="374"/>
      <c r="H176" s="375">
        <f t="shared" si="35"/>
        <v>0.5</v>
      </c>
      <c r="I176" s="376"/>
      <c r="J176" s="372">
        <f>'1E - EDIT Amortization'!$O$195/12</f>
        <v>0</v>
      </c>
      <c r="K176" s="377">
        <f t="shared" si="36"/>
        <v>0</v>
      </c>
      <c r="L176" s="377">
        <f t="shared" si="41"/>
        <v>0</v>
      </c>
      <c r="M176" s="376"/>
      <c r="N176" s="372">
        <v>0</v>
      </c>
      <c r="O176" s="377">
        <f t="shared" si="37"/>
        <v>0</v>
      </c>
      <c r="P176" s="377">
        <f t="shared" si="38"/>
        <v>0</v>
      </c>
      <c r="Q176" s="377">
        <f t="shared" si="39"/>
        <v>0</v>
      </c>
      <c r="R176" s="377">
        <f t="shared" si="42"/>
        <v>0</v>
      </c>
      <c r="S176" s="376"/>
    </row>
    <row r="177" spans="2:19">
      <c r="B177" s="367">
        <f t="shared" si="40"/>
        <v>108</v>
      </c>
      <c r="D177" s="373" t="s">
        <v>164</v>
      </c>
      <c r="E177" s="372"/>
      <c r="F177" s="374"/>
      <c r="G177" s="374"/>
      <c r="H177" s="375">
        <f t="shared" si="35"/>
        <v>0.5</v>
      </c>
      <c r="I177" s="376"/>
      <c r="J177" s="372">
        <f>'1E - EDIT Amortization'!$O$195/12</f>
        <v>0</v>
      </c>
      <c r="K177" s="377">
        <f t="shared" si="36"/>
        <v>0</v>
      </c>
      <c r="L177" s="377">
        <f t="shared" si="41"/>
        <v>0</v>
      </c>
      <c r="M177" s="376"/>
      <c r="N177" s="372">
        <v>0</v>
      </c>
      <c r="O177" s="377">
        <f t="shared" si="37"/>
        <v>0</v>
      </c>
      <c r="P177" s="377">
        <f t="shared" si="38"/>
        <v>0</v>
      </c>
      <c r="Q177" s="377">
        <f t="shared" si="39"/>
        <v>0</v>
      </c>
      <c r="R177" s="377">
        <f t="shared" si="42"/>
        <v>0</v>
      </c>
      <c r="S177" s="376"/>
    </row>
    <row r="178" spans="2:19">
      <c r="B178" s="367">
        <f t="shared" si="40"/>
        <v>109</v>
      </c>
      <c r="D178" s="373" t="s">
        <v>495</v>
      </c>
      <c r="E178" s="372"/>
      <c r="F178" s="374"/>
      <c r="G178" s="374"/>
      <c r="H178" s="375">
        <f t="shared" si="35"/>
        <v>0.5</v>
      </c>
      <c r="I178" s="376"/>
      <c r="J178" s="372">
        <f>'1E - EDIT Amortization'!$O$195/12</f>
        <v>0</v>
      </c>
      <c r="K178" s="377">
        <f t="shared" si="36"/>
        <v>0</v>
      </c>
      <c r="L178" s="377">
        <f t="shared" si="41"/>
        <v>0</v>
      </c>
      <c r="M178" s="376"/>
      <c r="N178" s="372">
        <v>0</v>
      </c>
      <c r="O178" s="377">
        <f t="shared" si="37"/>
        <v>0</v>
      </c>
      <c r="P178" s="377">
        <f t="shared" si="38"/>
        <v>0</v>
      </c>
      <c r="Q178" s="377">
        <f t="shared" si="39"/>
        <v>0</v>
      </c>
      <c r="R178" s="377">
        <f t="shared" si="42"/>
        <v>0</v>
      </c>
      <c r="S178" s="376"/>
    </row>
    <row r="179" spans="2:19">
      <c r="B179" s="367">
        <f t="shared" si="40"/>
        <v>110</v>
      </c>
      <c r="D179" s="373" t="s">
        <v>513</v>
      </c>
      <c r="E179" s="372"/>
      <c r="F179" s="374"/>
      <c r="G179" s="374"/>
      <c r="H179" s="375">
        <f t="shared" si="35"/>
        <v>0.5</v>
      </c>
      <c r="I179" s="376"/>
      <c r="J179" s="372">
        <f>'1E - EDIT Amortization'!$O$195/12</f>
        <v>0</v>
      </c>
      <c r="K179" s="377">
        <f t="shared" si="36"/>
        <v>0</v>
      </c>
      <c r="L179" s="377">
        <f t="shared" si="41"/>
        <v>0</v>
      </c>
      <c r="M179" s="376"/>
      <c r="N179" s="372">
        <v>0</v>
      </c>
      <c r="O179" s="377">
        <f t="shared" si="37"/>
        <v>0</v>
      </c>
      <c r="P179" s="377">
        <f t="shared" si="38"/>
        <v>0</v>
      </c>
      <c r="Q179" s="377">
        <f t="shared" si="39"/>
        <v>0</v>
      </c>
      <c r="R179" s="377">
        <f t="shared" si="42"/>
        <v>0</v>
      </c>
      <c r="S179" s="376"/>
    </row>
    <row r="180" spans="2:19">
      <c r="B180" s="367">
        <f t="shared" si="40"/>
        <v>111</v>
      </c>
      <c r="D180" s="373" t="s">
        <v>497</v>
      </c>
      <c r="E180" s="372"/>
      <c r="F180" s="374"/>
      <c r="G180" s="374"/>
      <c r="H180" s="375">
        <f t="shared" si="35"/>
        <v>0.5</v>
      </c>
      <c r="I180" s="376"/>
      <c r="J180" s="372">
        <f>'1E - EDIT Amortization'!$O$195/12</f>
        <v>0</v>
      </c>
      <c r="K180" s="377">
        <f t="shared" si="36"/>
        <v>0</v>
      </c>
      <c r="L180" s="377">
        <f t="shared" si="41"/>
        <v>0</v>
      </c>
      <c r="M180" s="376"/>
      <c r="N180" s="372">
        <v>0</v>
      </c>
      <c r="O180" s="377">
        <f t="shared" si="37"/>
        <v>0</v>
      </c>
      <c r="P180" s="377">
        <f t="shared" si="38"/>
        <v>0</v>
      </c>
      <c r="Q180" s="377">
        <f t="shared" si="39"/>
        <v>0</v>
      </c>
      <c r="R180" s="377">
        <f t="shared" si="42"/>
        <v>0</v>
      </c>
      <c r="S180" s="376"/>
    </row>
    <row r="181" spans="2:19">
      <c r="B181" s="367">
        <f t="shared" si="40"/>
        <v>112</v>
      </c>
      <c r="D181" s="373" t="s">
        <v>498</v>
      </c>
      <c r="E181" s="372"/>
      <c r="F181" s="374"/>
      <c r="G181" s="374"/>
      <c r="H181" s="375">
        <f t="shared" si="35"/>
        <v>0.5</v>
      </c>
      <c r="I181" s="376"/>
      <c r="J181" s="372">
        <f>'1E - EDIT Amortization'!$O$195/12</f>
        <v>0</v>
      </c>
      <c r="K181" s="377">
        <f t="shared" si="36"/>
        <v>0</v>
      </c>
      <c r="L181" s="377">
        <f t="shared" si="41"/>
        <v>0</v>
      </c>
      <c r="M181" s="376"/>
      <c r="N181" s="372">
        <v>0</v>
      </c>
      <c r="O181" s="377">
        <f t="shared" si="37"/>
        <v>0</v>
      </c>
      <c r="P181" s="377">
        <f t="shared" si="38"/>
        <v>0</v>
      </c>
      <c r="Q181" s="377">
        <f t="shared" si="39"/>
        <v>0</v>
      </c>
      <c r="R181" s="377">
        <f t="shared" si="42"/>
        <v>0</v>
      </c>
      <c r="S181" s="376"/>
    </row>
    <row r="182" spans="2:19">
      <c r="B182" s="367">
        <f t="shared" si="40"/>
        <v>113</v>
      </c>
      <c r="D182" s="373" t="s">
        <v>499</v>
      </c>
      <c r="E182" s="372"/>
      <c r="F182" s="374"/>
      <c r="G182" s="374"/>
      <c r="H182" s="375">
        <f t="shared" si="35"/>
        <v>0.5</v>
      </c>
      <c r="I182" s="376"/>
      <c r="J182" s="372">
        <f>'1E - EDIT Amortization'!$O$195/12</f>
        <v>0</v>
      </c>
      <c r="K182" s="377">
        <f t="shared" si="36"/>
        <v>0</v>
      </c>
      <c r="L182" s="377">
        <f t="shared" si="41"/>
        <v>0</v>
      </c>
      <c r="M182" s="376"/>
      <c r="N182" s="372">
        <v>0</v>
      </c>
      <c r="O182" s="377">
        <f t="shared" si="37"/>
        <v>0</v>
      </c>
      <c r="P182" s="377">
        <f t="shared" si="38"/>
        <v>0</v>
      </c>
      <c r="Q182" s="377">
        <f t="shared" si="39"/>
        <v>0</v>
      </c>
      <c r="R182" s="377">
        <f t="shared" si="42"/>
        <v>0</v>
      </c>
      <c r="S182" s="376"/>
    </row>
    <row r="183" spans="2:19">
      <c r="B183" s="367">
        <f t="shared" si="40"/>
        <v>114</v>
      </c>
      <c r="D183" s="378" t="s">
        <v>709</v>
      </c>
      <c r="E183" s="372"/>
      <c r="F183" s="379"/>
      <c r="G183" s="374"/>
      <c r="H183" s="375">
        <f t="shared" si="35"/>
        <v>0.5</v>
      </c>
      <c r="I183" s="376"/>
      <c r="J183" s="372">
        <f>'1E - EDIT Amortization'!$O$195/12</f>
        <v>0</v>
      </c>
      <c r="K183" s="377">
        <f t="shared" si="36"/>
        <v>0</v>
      </c>
      <c r="L183" s="377">
        <f t="shared" si="41"/>
        <v>0</v>
      </c>
      <c r="M183" s="376"/>
      <c r="N183" s="372">
        <v>0</v>
      </c>
      <c r="O183" s="377">
        <f t="shared" si="37"/>
        <v>0</v>
      </c>
      <c r="P183" s="377">
        <f t="shared" si="38"/>
        <v>0</v>
      </c>
      <c r="Q183" s="377">
        <f t="shared" si="39"/>
        <v>0</v>
      </c>
      <c r="R183" s="377">
        <f t="shared" si="42"/>
        <v>0</v>
      </c>
      <c r="S183" s="376"/>
    </row>
    <row r="184" spans="2:19">
      <c r="B184" s="367">
        <f t="shared" si="40"/>
        <v>115</v>
      </c>
      <c r="D184" s="380" t="str">
        <f>"Total (Sum of Lines "&amp;B172&amp;" - "&amp;B183&amp;")"</f>
        <v>Total (Sum of Lines 103 - 114)</v>
      </c>
      <c r="E184" s="381">
        <f>SUM(E172:E183)</f>
        <v>0</v>
      </c>
      <c r="F184" s="382"/>
      <c r="G184" s="382"/>
      <c r="H184" s="383"/>
      <c r="I184" s="384"/>
      <c r="J184" s="381">
        <f>SUM(J172:J183)</f>
        <v>0</v>
      </c>
      <c r="K184" s="381">
        <f>SUM(K172:K183)</f>
        <v>0</v>
      </c>
      <c r="L184" s="381"/>
      <c r="M184" s="384"/>
      <c r="N184" s="381">
        <f>SUM(N172:N183)</f>
        <v>0</v>
      </c>
      <c r="O184" s="381">
        <f>SUM(O172:O183)</f>
        <v>0</v>
      </c>
      <c r="P184" s="381">
        <f>SUM(P172:P183)</f>
        <v>0</v>
      </c>
      <c r="Q184" s="381">
        <f>SUM(Q172:Q183)</f>
        <v>0</v>
      </c>
      <c r="R184" s="385"/>
      <c r="S184" s="384"/>
    </row>
    <row r="185" spans="2:19">
      <c r="D185" s="386"/>
      <c r="E185" s="386"/>
      <c r="F185" s="386"/>
      <c r="G185" s="386"/>
      <c r="H185" s="387"/>
      <c r="I185" s="387"/>
      <c r="K185" s="388"/>
      <c r="L185" s="387"/>
      <c r="M185" s="387"/>
      <c r="N185" s="398"/>
      <c r="O185" s="388"/>
      <c r="P185" s="388"/>
      <c r="Q185" s="388"/>
      <c r="R185" s="387"/>
      <c r="S185" s="387"/>
    </row>
    <row r="186" spans="2:19" ht="15" customHeight="1">
      <c r="B186" s="367">
        <f>B184+1</f>
        <v>116</v>
      </c>
      <c r="D186" s="313" t="s">
        <v>1252</v>
      </c>
      <c r="I186" s="387"/>
      <c r="J186" s="372" t="str">
        <f>$J$14</f>
        <v>12/31/2021 (Actuals)</v>
      </c>
      <c r="L186" s="372">
        <f>'1E - EDIT Amortization'!M177+'1E - EDIT Amortization'!M186</f>
        <v>0</v>
      </c>
      <c r="M186" s="389"/>
      <c r="N186" s="372" t="str">
        <f>$J$14</f>
        <v>12/31/2021 (Actuals)</v>
      </c>
      <c r="R186" s="372">
        <f>'1E - EDIT Amortization'!M177+'1E - EDIT Amortization'!M186</f>
        <v>0</v>
      </c>
    </row>
    <row r="187" spans="2:19">
      <c r="B187" s="367">
        <f>B186+1</f>
        <v>117</v>
      </c>
      <c r="D187" s="313" t="s">
        <v>1253</v>
      </c>
      <c r="I187" s="387"/>
      <c r="J187" s="390" t="s">
        <v>606</v>
      </c>
      <c r="L187" s="391">
        <v>0</v>
      </c>
      <c r="M187" s="392"/>
      <c r="N187" s="390"/>
      <c r="R187" s="391">
        <v>0</v>
      </c>
    </row>
    <row r="188" spans="2:19">
      <c r="B188" s="367">
        <f>B187+1</f>
        <v>118</v>
      </c>
      <c r="D188" s="313" t="s">
        <v>1254</v>
      </c>
      <c r="I188" s="387"/>
      <c r="J188" s="380" t="str">
        <f>"(Col. "&amp;L165&amp;", Line "&amp;B186&amp;" + Line "&amp;B187&amp;")"</f>
        <v>(Col. (H), Line 116 + Line 117)</v>
      </c>
      <c r="L188" s="393">
        <f>L186+L187</f>
        <v>0</v>
      </c>
      <c r="M188" s="387"/>
      <c r="N188" s="380" t="str">
        <f>"(Col. "&amp;R165&amp;", Line "&amp;B186&amp;" + Line "&amp;B187&amp;")"</f>
        <v>(Col. (M), Line 116 + Line 117)</v>
      </c>
      <c r="R188" s="393">
        <f>R186+R187</f>
        <v>0</v>
      </c>
    </row>
    <row r="189" spans="2:19">
      <c r="I189" s="387"/>
      <c r="L189" s="393"/>
      <c r="M189" s="387"/>
      <c r="R189" s="393"/>
    </row>
    <row r="190" spans="2:19">
      <c r="B190" s="367">
        <f>B188+1</f>
        <v>119</v>
      </c>
      <c r="D190" s="313" t="s">
        <v>1255</v>
      </c>
      <c r="I190" s="387"/>
      <c r="J190" s="372" t="str">
        <f>$J$16</f>
        <v>2022 Projected</v>
      </c>
      <c r="L190" s="372">
        <f>'1E - EDIT Amortization'!Q177+'1E - EDIT Amortization'!Q186</f>
        <v>0</v>
      </c>
      <c r="M190" s="389"/>
      <c r="N190" s="372" t="str">
        <f>$N$16</f>
        <v>12/31/2022 (Actuals)</v>
      </c>
      <c r="R190" s="372">
        <v>0</v>
      </c>
    </row>
    <row r="191" spans="2:19">
      <c r="B191" s="367">
        <f>B190+1</f>
        <v>120</v>
      </c>
      <c r="D191" s="313" t="s">
        <v>1256</v>
      </c>
      <c r="I191" s="387"/>
      <c r="J191" s="390" t="s">
        <v>606</v>
      </c>
      <c r="L191" s="391">
        <v>0</v>
      </c>
      <c r="M191" s="387"/>
      <c r="N191" s="390"/>
      <c r="R191" s="391">
        <v>0</v>
      </c>
    </row>
    <row r="192" spans="2:19">
      <c r="B192" s="367">
        <f>B191+1</f>
        <v>121</v>
      </c>
      <c r="D192" s="313" t="s">
        <v>1257</v>
      </c>
      <c r="I192" s="387"/>
      <c r="J192" s="380" t="str">
        <f>"(Col. "&amp;L165&amp;", Line "&amp;B190&amp;" + Line "&amp;B191&amp;")"</f>
        <v>(Col. (H), Line 119 + Line 120)</v>
      </c>
      <c r="L192" s="393">
        <f>L190+L191</f>
        <v>0</v>
      </c>
      <c r="M192" s="387"/>
      <c r="N192" s="380" t="str">
        <f>"(Col. "&amp;R165&amp;", Line "&amp;B190&amp;" + Line "&amp;B191&amp;")"</f>
        <v>(Col. (M), Line 119 + Line 120)</v>
      </c>
      <c r="R192" s="393">
        <f>R190+R191</f>
        <v>0</v>
      </c>
    </row>
    <row r="193" spans="2:19">
      <c r="I193" s="387"/>
      <c r="L193" s="393"/>
      <c r="M193" s="387"/>
      <c r="R193" s="393"/>
    </row>
    <row r="194" spans="2:19">
      <c r="B194" s="367">
        <f>B192+1</f>
        <v>122</v>
      </c>
      <c r="D194" s="313" t="s">
        <v>947</v>
      </c>
      <c r="I194" s="387"/>
      <c r="J194" s="380" t="str">
        <f>"([Col. "&amp;L165&amp;", Line "&amp;B188&amp;" + Line "&amp;B192&amp;"] /2)"</f>
        <v>([Col. (H), Line 118 + Line 121] /2)</v>
      </c>
      <c r="L194" s="377">
        <f>(L188+L192)/2</f>
        <v>0</v>
      </c>
      <c r="M194" s="387"/>
      <c r="N194" s="380" t="str">
        <f>"([Col. "&amp;R165&amp;", Line "&amp;B188&amp;" + Line "&amp;B192&amp;"] /2)"</f>
        <v>([Col. (M), Line 118 + Line 121] /2)</v>
      </c>
      <c r="R194" s="377">
        <f>(R188+R192)/2</f>
        <v>0</v>
      </c>
    </row>
    <row r="195" spans="2:19">
      <c r="B195" s="367">
        <f>B194+1</f>
        <v>123</v>
      </c>
      <c r="D195" s="480" t="s">
        <v>1258</v>
      </c>
      <c r="E195" s="386"/>
      <c r="F195" s="386"/>
      <c r="G195" s="386"/>
      <c r="H195" s="387"/>
      <c r="I195" s="387"/>
      <c r="J195" s="380" t="str">
        <f>"(Col. "&amp;L165&amp;", Line "&amp;B183&amp;" )"</f>
        <v>(Col. (H), Line 114 )</v>
      </c>
      <c r="K195" s="388"/>
      <c r="L195" s="377">
        <f>L183</f>
        <v>0</v>
      </c>
      <c r="M195" s="387"/>
      <c r="N195" s="380" t="str">
        <f>"(Col. "&amp;R165&amp;", Line "&amp;B183&amp;" )"</f>
        <v>(Col. (M), Line 114 )</v>
      </c>
      <c r="R195" s="377">
        <f>R183</f>
        <v>0</v>
      </c>
    </row>
    <row r="196" spans="2:19" ht="13.5" thickBot="1">
      <c r="B196" s="367">
        <f>B195+1</f>
        <v>124</v>
      </c>
      <c r="D196" s="394" t="s">
        <v>1261</v>
      </c>
      <c r="E196" s="386"/>
      <c r="F196" s="386"/>
      <c r="G196" s="386"/>
      <c r="H196" s="387"/>
      <c r="I196" s="387"/>
      <c r="J196" s="380" t="str">
        <f>"(Col. "&amp;L165&amp;", Line "&amp;B194&amp;" + Line "&amp;B195&amp;")"</f>
        <v>(Col. (H), Line 122 + Line 123)</v>
      </c>
      <c r="K196" s="388"/>
      <c r="L196" s="395">
        <f>L194+L195</f>
        <v>0</v>
      </c>
      <c r="M196" s="387"/>
      <c r="N196" s="380" t="str">
        <f>"(Col. "&amp;R165&amp;", Line "&amp;B194&amp;" + Line "&amp;B195&amp;")"</f>
        <v>(Col. (M), Line 122 + Line 123)</v>
      </c>
      <c r="R196" s="395">
        <f>R194+R195</f>
        <v>0</v>
      </c>
    </row>
    <row r="197" spans="2:19" ht="13">
      <c r="D197" s="364"/>
    </row>
    <row r="198" spans="2:19" ht="13">
      <c r="D198" s="364" t="s">
        <v>1262</v>
      </c>
      <c r="J198" s="1672"/>
      <c r="K198" s="1672"/>
      <c r="L198" s="1672"/>
      <c r="N198" s="1672"/>
      <c r="O198" s="1672"/>
      <c r="P198" s="1672"/>
      <c r="Q198" s="1672"/>
      <c r="R198" s="1672"/>
    </row>
    <row r="199" spans="2:19" ht="13">
      <c r="D199" s="1665" t="s">
        <v>862</v>
      </c>
      <c r="E199" s="1666"/>
      <c r="F199" s="1666"/>
      <c r="G199" s="1666"/>
      <c r="H199" s="1667"/>
      <c r="I199" s="368"/>
      <c r="J199" s="1668" t="s">
        <v>1249</v>
      </c>
      <c r="K199" s="1669"/>
      <c r="L199" s="1670"/>
      <c r="M199" s="368"/>
      <c r="N199" s="1668" t="s">
        <v>1250</v>
      </c>
      <c r="O199" s="1669"/>
      <c r="P199" s="1669"/>
      <c r="Q199" s="1669"/>
      <c r="R199" s="1670"/>
      <c r="S199" s="368"/>
    </row>
    <row r="200" spans="2:19" ht="13">
      <c r="D200" s="369" t="s">
        <v>165</v>
      </c>
      <c r="E200" s="369" t="s">
        <v>166</v>
      </c>
      <c r="F200" s="369" t="s">
        <v>1193</v>
      </c>
      <c r="G200" s="369" t="s">
        <v>1194</v>
      </c>
      <c r="H200" s="369" t="s">
        <v>1195</v>
      </c>
      <c r="I200" s="368"/>
      <c r="J200" s="369" t="s">
        <v>1196</v>
      </c>
      <c r="K200" s="369" t="s">
        <v>1197</v>
      </c>
      <c r="L200" s="369" t="s">
        <v>1198</v>
      </c>
      <c r="M200" s="368"/>
      <c r="N200" s="369" t="s">
        <v>1199</v>
      </c>
      <c r="O200" s="369" t="s">
        <v>1200</v>
      </c>
      <c r="P200" s="369" t="s">
        <v>1201</v>
      </c>
      <c r="Q200" s="369" t="s">
        <v>1202</v>
      </c>
      <c r="R200" s="369" t="s">
        <v>1203</v>
      </c>
      <c r="S200" s="368"/>
    </row>
    <row r="201" spans="2:19" ht="50">
      <c r="B201" s="370" t="s">
        <v>1204</v>
      </c>
      <c r="D201" s="371" t="s">
        <v>160</v>
      </c>
      <c r="E201" s="371" t="s">
        <v>863</v>
      </c>
      <c r="F201" s="371" t="s">
        <v>864</v>
      </c>
      <c r="G201" s="371" t="s">
        <v>865</v>
      </c>
      <c r="H201" s="371" t="s">
        <v>1205</v>
      </c>
      <c r="I201" s="584"/>
      <c r="J201" s="371" t="s">
        <v>866</v>
      </c>
      <c r="K201" s="371" t="s">
        <v>1206</v>
      </c>
      <c r="L201" s="371" t="s">
        <v>1207</v>
      </c>
      <c r="M201" s="584"/>
      <c r="N201" s="371" t="s">
        <v>950</v>
      </c>
      <c r="O201" s="371" t="s">
        <v>1208</v>
      </c>
      <c r="P201" s="371" t="s">
        <v>1209</v>
      </c>
      <c r="Q201" s="371" t="s">
        <v>1210</v>
      </c>
      <c r="R201" s="371" t="s">
        <v>1211</v>
      </c>
      <c r="S201" s="584"/>
    </row>
    <row r="202" spans="2:19">
      <c r="E202" s="584"/>
      <c r="F202" s="584"/>
      <c r="G202" s="584"/>
      <c r="H202" s="584"/>
      <c r="I202" s="584"/>
      <c r="J202" s="584"/>
      <c r="K202" s="584"/>
      <c r="L202" s="584"/>
      <c r="M202" s="584"/>
      <c r="N202" s="584"/>
      <c r="O202" s="584"/>
      <c r="P202" s="584"/>
      <c r="Q202" s="584"/>
      <c r="R202" s="584"/>
      <c r="S202" s="584"/>
    </row>
    <row r="203" spans="2:19">
      <c r="B203" s="367">
        <f>B196+1</f>
        <v>125</v>
      </c>
      <c r="D203" s="313" t="s">
        <v>949</v>
      </c>
      <c r="E203" s="584"/>
      <c r="F203" s="584"/>
      <c r="G203" s="584"/>
      <c r="H203" s="584"/>
      <c r="I203" s="584"/>
      <c r="J203" s="372" t="str">
        <f>$J$14</f>
        <v>12/31/2021 (Actuals)</v>
      </c>
      <c r="K203" s="584"/>
      <c r="L203" s="372">
        <f>'1E - EDIT Amortization'!M196</f>
        <v>0</v>
      </c>
      <c r="M203" s="584"/>
      <c r="N203" s="372" t="str">
        <f>$J$14</f>
        <v>12/31/2021 (Actuals)</v>
      </c>
      <c r="O203" s="584"/>
      <c r="P203" s="584"/>
      <c r="Q203" s="584"/>
      <c r="R203" s="372">
        <f>'1E - EDIT Amortization'!M196</f>
        <v>0</v>
      </c>
      <c r="S203" s="584"/>
    </row>
    <row r="204" spans="2:19">
      <c r="E204" s="584"/>
      <c r="F204" s="584"/>
      <c r="G204" s="584"/>
      <c r="H204" s="584"/>
      <c r="I204" s="584"/>
      <c r="J204" s="1475"/>
      <c r="K204" s="584"/>
      <c r="L204" s="584"/>
      <c r="M204" s="584"/>
      <c r="N204" s="1475"/>
      <c r="O204" s="584"/>
      <c r="P204" s="584"/>
      <c r="Q204" s="584"/>
      <c r="R204" s="584"/>
      <c r="S204" s="584"/>
    </row>
    <row r="205" spans="2:19">
      <c r="B205" s="367">
        <f>B203+1</f>
        <v>126</v>
      </c>
      <c r="D205" s="313" t="s">
        <v>1644</v>
      </c>
      <c r="E205" s="1450"/>
      <c r="F205" s="1450"/>
      <c r="G205" s="1450"/>
      <c r="H205" s="1450"/>
      <c r="I205" s="1450"/>
      <c r="J205" s="372" t="str">
        <f>$J$16</f>
        <v>2022 Projected</v>
      </c>
      <c r="K205" s="1450"/>
      <c r="L205" s="1450"/>
      <c r="M205" s="1450"/>
      <c r="N205" s="372" t="str">
        <f>$N$16</f>
        <v>12/31/2022 (Actuals)</v>
      </c>
      <c r="O205" s="1450"/>
      <c r="P205" s="1450"/>
      <c r="Q205" s="1450"/>
      <c r="R205" s="1450"/>
      <c r="S205" s="1450"/>
    </row>
    <row r="206" spans="2:19">
      <c r="E206" s="1450"/>
      <c r="F206" s="1450"/>
      <c r="G206" s="1450"/>
      <c r="H206" s="1450"/>
      <c r="I206" s="1450"/>
      <c r="J206" s="1450"/>
      <c r="K206" s="1450"/>
      <c r="L206" s="1450"/>
      <c r="M206" s="1450"/>
      <c r="N206" s="1450"/>
      <c r="O206" s="1450"/>
      <c r="P206" s="1450"/>
      <c r="Q206" s="1450"/>
      <c r="R206" s="1450"/>
      <c r="S206" s="1450"/>
    </row>
    <row r="207" spans="2:19">
      <c r="B207" s="367">
        <f>B205+1</f>
        <v>127</v>
      </c>
      <c r="D207" s="373" t="s">
        <v>492</v>
      </c>
      <c r="E207" s="372"/>
      <c r="F207" s="374"/>
      <c r="G207" s="374"/>
      <c r="H207" s="375">
        <f t="shared" ref="H207:H218" si="43">IF(F207=0,0.5,F207/G207)</f>
        <v>0.5</v>
      </c>
      <c r="I207" s="376"/>
      <c r="J207" s="372">
        <f>'1E - EDIT Amortization'!$O$196/12</f>
        <v>0</v>
      </c>
      <c r="K207" s="377">
        <f t="shared" ref="K207:K218" si="44">+J207*H207</f>
        <v>0</v>
      </c>
      <c r="L207" s="377">
        <f>+K207</f>
        <v>0</v>
      </c>
      <c r="M207" s="376"/>
      <c r="N207" s="372">
        <v>0</v>
      </c>
      <c r="O207" s="377">
        <f>IF($D$249="True-Up Adjustment",N207-J207,0)</f>
        <v>0</v>
      </c>
      <c r="P207" s="377">
        <f>IF($D$249="True-Up Adjustment",IF(AND(J207&gt;=0,N207&gt;=0),IF(O207&gt;=0,K207+O207,N207/J207*K207),IF(AND(J207&lt;0,N207&lt;0),IF(O207&lt;0,K207+O207,N207/J207*K207),0)),0)</f>
        <v>0</v>
      </c>
      <c r="Q207" s="377">
        <f t="shared" ref="Q207:Q218" si="45">IF(AND(J207&gt;=0,N207&lt;0),N207,IF(AND(J207&lt;0,N207&gt;=0),N207,0))</f>
        <v>0</v>
      </c>
      <c r="R207" s="377">
        <f>P207+Q207+R203</f>
        <v>0</v>
      </c>
      <c r="S207" s="376"/>
    </row>
    <row r="208" spans="2:19">
      <c r="B208" s="367">
        <f t="shared" ref="B208:B219" si="46">+B207+1</f>
        <v>128</v>
      </c>
      <c r="D208" s="373" t="s">
        <v>493</v>
      </c>
      <c r="E208" s="372"/>
      <c r="F208" s="374"/>
      <c r="G208" s="374"/>
      <c r="H208" s="375">
        <f t="shared" si="43"/>
        <v>0.5</v>
      </c>
      <c r="I208" s="376"/>
      <c r="J208" s="372">
        <f>'1E - EDIT Amortization'!$O$196/12</f>
        <v>0</v>
      </c>
      <c r="K208" s="377">
        <f t="shared" si="44"/>
        <v>0</v>
      </c>
      <c r="L208" s="377">
        <f t="shared" ref="L208:L218" si="47">+K208+L207</f>
        <v>0</v>
      </c>
      <c r="M208" s="376"/>
      <c r="N208" s="372">
        <v>0</v>
      </c>
      <c r="O208" s="377">
        <f t="shared" ref="O208:O218" si="48">IF($D$249="True-Up Adjustment",N208-J208,0)</f>
        <v>0</v>
      </c>
      <c r="P208" s="377">
        <f t="shared" ref="P208:P218" si="49">IF($D$249="True-Up Adjustment",IF(AND(J208&gt;=0,N208&gt;=0),IF(O208&gt;=0,K208+O208,N208/J208*K208),IF(AND(J208&lt;0,N208&lt;0),IF(O208&lt;0,K208+O208,N208/J208*K208),0)),0)</f>
        <v>0</v>
      </c>
      <c r="Q208" s="377">
        <f t="shared" si="45"/>
        <v>0</v>
      </c>
      <c r="R208" s="377">
        <f t="shared" ref="R208:R218" si="50">R207+P208+Q208</f>
        <v>0</v>
      </c>
      <c r="S208" s="376"/>
    </row>
    <row r="209" spans="2:19">
      <c r="B209" s="367">
        <f t="shared" si="46"/>
        <v>129</v>
      </c>
      <c r="D209" s="373" t="s">
        <v>512</v>
      </c>
      <c r="E209" s="372"/>
      <c r="F209" s="374"/>
      <c r="G209" s="374"/>
      <c r="H209" s="375">
        <f t="shared" si="43"/>
        <v>0.5</v>
      </c>
      <c r="I209" s="376"/>
      <c r="J209" s="372">
        <f>'1E - EDIT Amortization'!$O$196/12</f>
        <v>0</v>
      </c>
      <c r="K209" s="377">
        <f t="shared" si="44"/>
        <v>0</v>
      </c>
      <c r="L209" s="377">
        <f t="shared" si="47"/>
        <v>0</v>
      </c>
      <c r="M209" s="376"/>
      <c r="N209" s="372">
        <v>0</v>
      </c>
      <c r="O209" s="377">
        <f t="shared" si="48"/>
        <v>0</v>
      </c>
      <c r="P209" s="377">
        <f t="shared" si="49"/>
        <v>0</v>
      </c>
      <c r="Q209" s="377">
        <f t="shared" si="45"/>
        <v>0</v>
      </c>
      <c r="R209" s="377">
        <f t="shared" si="50"/>
        <v>0</v>
      </c>
      <c r="S209" s="376"/>
    </row>
    <row r="210" spans="2:19">
      <c r="B210" s="367">
        <f t="shared" si="46"/>
        <v>130</v>
      </c>
      <c r="D210" s="373" t="s">
        <v>162</v>
      </c>
      <c r="E210" s="372"/>
      <c r="F210" s="374"/>
      <c r="G210" s="374"/>
      <c r="H210" s="375">
        <f t="shared" si="43"/>
        <v>0.5</v>
      </c>
      <c r="I210" s="376"/>
      <c r="J210" s="372">
        <f>'1E - EDIT Amortization'!$O$196/12</f>
        <v>0</v>
      </c>
      <c r="K210" s="377">
        <f t="shared" si="44"/>
        <v>0</v>
      </c>
      <c r="L210" s="377">
        <f t="shared" si="47"/>
        <v>0</v>
      </c>
      <c r="M210" s="376"/>
      <c r="N210" s="372">
        <v>0</v>
      </c>
      <c r="O210" s="377">
        <f t="shared" si="48"/>
        <v>0</v>
      </c>
      <c r="P210" s="377">
        <f t="shared" si="49"/>
        <v>0</v>
      </c>
      <c r="Q210" s="377">
        <f t="shared" si="45"/>
        <v>0</v>
      </c>
      <c r="R210" s="377">
        <f t="shared" si="50"/>
        <v>0</v>
      </c>
      <c r="S210" s="376"/>
    </row>
    <row r="211" spans="2:19">
      <c r="B211" s="367">
        <f t="shared" si="46"/>
        <v>131</v>
      </c>
      <c r="D211" s="373" t="s">
        <v>163</v>
      </c>
      <c r="E211" s="372"/>
      <c r="F211" s="374"/>
      <c r="G211" s="374"/>
      <c r="H211" s="375">
        <f t="shared" si="43"/>
        <v>0.5</v>
      </c>
      <c r="I211" s="376"/>
      <c r="J211" s="372">
        <f>'1E - EDIT Amortization'!$O$196/12</f>
        <v>0</v>
      </c>
      <c r="K211" s="377">
        <f t="shared" si="44"/>
        <v>0</v>
      </c>
      <c r="L211" s="377">
        <f t="shared" si="47"/>
        <v>0</v>
      </c>
      <c r="M211" s="376"/>
      <c r="N211" s="372">
        <v>0</v>
      </c>
      <c r="O211" s="377">
        <f t="shared" si="48"/>
        <v>0</v>
      </c>
      <c r="P211" s="377">
        <f t="shared" si="49"/>
        <v>0</v>
      </c>
      <c r="Q211" s="377">
        <f t="shared" si="45"/>
        <v>0</v>
      </c>
      <c r="R211" s="377">
        <f t="shared" si="50"/>
        <v>0</v>
      </c>
      <c r="S211" s="376"/>
    </row>
    <row r="212" spans="2:19">
      <c r="B212" s="367">
        <f t="shared" si="46"/>
        <v>132</v>
      </c>
      <c r="D212" s="373" t="s">
        <v>164</v>
      </c>
      <c r="E212" s="372"/>
      <c r="F212" s="374"/>
      <c r="G212" s="374"/>
      <c r="H212" s="375">
        <f t="shared" si="43"/>
        <v>0.5</v>
      </c>
      <c r="I212" s="376"/>
      <c r="J212" s="372">
        <f>'1E - EDIT Amortization'!$O$196/12</f>
        <v>0</v>
      </c>
      <c r="K212" s="377">
        <f t="shared" si="44"/>
        <v>0</v>
      </c>
      <c r="L212" s="377">
        <f t="shared" si="47"/>
        <v>0</v>
      </c>
      <c r="M212" s="376"/>
      <c r="N212" s="372">
        <v>0</v>
      </c>
      <c r="O212" s="377">
        <f t="shared" si="48"/>
        <v>0</v>
      </c>
      <c r="P212" s="377">
        <f t="shared" si="49"/>
        <v>0</v>
      </c>
      <c r="Q212" s="377">
        <f t="shared" si="45"/>
        <v>0</v>
      </c>
      <c r="R212" s="377">
        <f t="shared" si="50"/>
        <v>0</v>
      </c>
      <c r="S212" s="376"/>
    </row>
    <row r="213" spans="2:19">
      <c r="B213" s="367">
        <f t="shared" si="46"/>
        <v>133</v>
      </c>
      <c r="D213" s="373" t="s">
        <v>495</v>
      </c>
      <c r="E213" s="372"/>
      <c r="F213" s="374"/>
      <c r="G213" s="374"/>
      <c r="H213" s="375">
        <f t="shared" si="43"/>
        <v>0.5</v>
      </c>
      <c r="I213" s="376"/>
      <c r="J213" s="372">
        <f>'1E - EDIT Amortization'!$O$196/12</f>
        <v>0</v>
      </c>
      <c r="K213" s="377">
        <f t="shared" si="44"/>
        <v>0</v>
      </c>
      <c r="L213" s="377">
        <f t="shared" si="47"/>
        <v>0</v>
      </c>
      <c r="M213" s="376"/>
      <c r="N213" s="372">
        <v>0</v>
      </c>
      <c r="O213" s="377">
        <f t="shared" si="48"/>
        <v>0</v>
      </c>
      <c r="P213" s="377">
        <f t="shared" si="49"/>
        <v>0</v>
      </c>
      <c r="Q213" s="377">
        <f t="shared" si="45"/>
        <v>0</v>
      </c>
      <c r="R213" s="377">
        <f t="shared" si="50"/>
        <v>0</v>
      </c>
      <c r="S213" s="376"/>
    </row>
    <row r="214" spans="2:19">
      <c r="B214" s="367">
        <f t="shared" si="46"/>
        <v>134</v>
      </c>
      <c r="D214" s="373" t="s">
        <v>513</v>
      </c>
      <c r="E214" s="372"/>
      <c r="F214" s="374"/>
      <c r="G214" s="374"/>
      <c r="H214" s="375">
        <f t="shared" si="43"/>
        <v>0.5</v>
      </c>
      <c r="I214" s="376"/>
      <c r="J214" s="372">
        <f>'1E - EDIT Amortization'!$O$196/12</f>
        <v>0</v>
      </c>
      <c r="K214" s="377">
        <f t="shared" si="44"/>
        <v>0</v>
      </c>
      <c r="L214" s="377">
        <f t="shared" si="47"/>
        <v>0</v>
      </c>
      <c r="M214" s="376"/>
      <c r="N214" s="372">
        <v>0</v>
      </c>
      <c r="O214" s="377">
        <f t="shared" si="48"/>
        <v>0</v>
      </c>
      <c r="P214" s="377">
        <f t="shared" si="49"/>
        <v>0</v>
      </c>
      <c r="Q214" s="377">
        <f t="shared" si="45"/>
        <v>0</v>
      </c>
      <c r="R214" s="377">
        <f t="shared" si="50"/>
        <v>0</v>
      </c>
      <c r="S214" s="376"/>
    </row>
    <row r="215" spans="2:19">
      <c r="B215" s="367">
        <f t="shared" si="46"/>
        <v>135</v>
      </c>
      <c r="D215" s="373" t="s">
        <v>497</v>
      </c>
      <c r="E215" s="372"/>
      <c r="F215" s="374"/>
      <c r="G215" s="374"/>
      <c r="H215" s="375">
        <f t="shared" si="43"/>
        <v>0.5</v>
      </c>
      <c r="I215" s="376"/>
      <c r="J215" s="372">
        <f>'1E - EDIT Amortization'!$O$196/12</f>
        <v>0</v>
      </c>
      <c r="K215" s="377">
        <f t="shared" si="44"/>
        <v>0</v>
      </c>
      <c r="L215" s="377">
        <f t="shared" si="47"/>
        <v>0</v>
      </c>
      <c r="M215" s="376"/>
      <c r="N215" s="372">
        <v>0</v>
      </c>
      <c r="O215" s="377">
        <f t="shared" si="48"/>
        <v>0</v>
      </c>
      <c r="P215" s="377">
        <f t="shared" si="49"/>
        <v>0</v>
      </c>
      <c r="Q215" s="377">
        <f t="shared" si="45"/>
        <v>0</v>
      </c>
      <c r="R215" s="377">
        <f t="shared" si="50"/>
        <v>0</v>
      </c>
      <c r="S215" s="376"/>
    </row>
    <row r="216" spans="2:19">
      <c r="B216" s="367">
        <f t="shared" si="46"/>
        <v>136</v>
      </c>
      <c r="D216" s="373" t="s">
        <v>498</v>
      </c>
      <c r="E216" s="372"/>
      <c r="F216" s="374"/>
      <c r="G216" s="374"/>
      <c r="H216" s="375">
        <f t="shared" si="43"/>
        <v>0.5</v>
      </c>
      <c r="I216" s="376"/>
      <c r="J216" s="372">
        <f>'1E - EDIT Amortization'!$O$196/12</f>
        <v>0</v>
      </c>
      <c r="K216" s="377">
        <f t="shared" si="44"/>
        <v>0</v>
      </c>
      <c r="L216" s="377">
        <f t="shared" si="47"/>
        <v>0</v>
      </c>
      <c r="M216" s="376"/>
      <c r="N216" s="372">
        <v>0</v>
      </c>
      <c r="O216" s="377">
        <f t="shared" si="48"/>
        <v>0</v>
      </c>
      <c r="P216" s="377">
        <f t="shared" si="49"/>
        <v>0</v>
      </c>
      <c r="Q216" s="377">
        <f t="shared" si="45"/>
        <v>0</v>
      </c>
      <c r="R216" s="377">
        <f t="shared" si="50"/>
        <v>0</v>
      </c>
      <c r="S216" s="376"/>
    </row>
    <row r="217" spans="2:19">
      <c r="B217" s="367">
        <f t="shared" si="46"/>
        <v>137</v>
      </c>
      <c r="D217" s="373" t="s">
        <v>499</v>
      </c>
      <c r="E217" s="372"/>
      <c r="F217" s="374"/>
      <c r="G217" s="374"/>
      <c r="H217" s="375">
        <f t="shared" si="43"/>
        <v>0.5</v>
      </c>
      <c r="I217" s="376"/>
      <c r="J217" s="372">
        <f>'1E - EDIT Amortization'!$O$196/12</f>
        <v>0</v>
      </c>
      <c r="K217" s="377">
        <f t="shared" si="44"/>
        <v>0</v>
      </c>
      <c r="L217" s="377">
        <f t="shared" si="47"/>
        <v>0</v>
      </c>
      <c r="M217" s="376"/>
      <c r="N217" s="372">
        <v>0</v>
      </c>
      <c r="O217" s="377">
        <f t="shared" si="48"/>
        <v>0</v>
      </c>
      <c r="P217" s="377">
        <f t="shared" si="49"/>
        <v>0</v>
      </c>
      <c r="Q217" s="377">
        <f t="shared" si="45"/>
        <v>0</v>
      </c>
      <c r="R217" s="377">
        <f t="shared" si="50"/>
        <v>0</v>
      </c>
      <c r="S217" s="376"/>
    </row>
    <row r="218" spans="2:19">
      <c r="B218" s="367">
        <f t="shared" si="46"/>
        <v>138</v>
      </c>
      <c r="D218" s="378" t="s">
        <v>709</v>
      </c>
      <c r="E218" s="372"/>
      <c r="F218" s="379"/>
      <c r="G218" s="374"/>
      <c r="H218" s="375">
        <f t="shared" si="43"/>
        <v>0.5</v>
      </c>
      <c r="I218" s="376"/>
      <c r="J218" s="372">
        <f>'1E - EDIT Amortization'!$O$196/12</f>
        <v>0</v>
      </c>
      <c r="K218" s="377">
        <f t="shared" si="44"/>
        <v>0</v>
      </c>
      <c r="L218" s="377">
        <f t="shared" si="47"/>
        <v>0</v>
      </c>
      <c r="M218" s="376"/>
      <c r="N218" s="372">
        <v>0</v>
      </c>
      <c r="O218" s="377">
        <f t="shared" si="48"/>
        <v>0</v>
      </c>
      <c r="P218" s="377">
        <f t="shared" si="49"/>
        <v>0</v>
      </c>
      <c r="Q218" s="377">
        <f t="shared" si="45"/>
        <v>0</v>
      </c>
      <c r="R218" s="377">
        <f t="shared" si="50"/>
        <v>0</v>
      </c>
      <c r="S218" s="376"/>
    </row>
    <row r="219" spans="2:19">
      <c r="B219" s="367">
        <f t="shared" si="46"/>
        <v>139</v>
      </c>
      <c r="D219" s="380" t="str">
        <f>"Total (Sum of Lines "&amp;B207&amp;" - "&amp;B218&amp;")"</f>
        <v>Total (Sum of Lines 127 - 138)</v>
      </c>
      <c r="E219" s="381">
        <f>SUM(E207:E218)</f>
        <v>0</v>
      </c>
      <c r="F219" s="382"/>
      <c r="G219" s="382"/>
      <c r="H219" s="383"/>
      <c r="I219" s="384"/>
      <c r="J219" s="381">
        <f>SUM(J207:J218)</f>
        <v>0</v>
      </c>
      <c r="K219" s="381">
        <f>SUM(K207:K218)</f>
        <v>0</v>
      </c>
      <c r="L219" s="385"/>
      <c r="M219" s="384"/>
      <c r="N219" s="381">
        <f>SUM(N207:N218)</f>
        <v>0</v>
      </c>
      <c r="O219" s="381">
        <f>SUM(O207:O218)</f>
        <v>0</v>
      </c>
      <c r="P219" s="381">
        <f>SUM(P207:P218)</f>
        <v>0</v>
      </c>
      <c r="Q219" s="381">
        <f>SUM(Q207:Q218)</f>
        <v>0</v>
      </c>
      <c r="R219" s="385"/>
      <c r="S219" s="384"/>
    </row>
    <row r="220" spans="2:19">
      <c r="D220" s="386"/>
      <c r="E220" s="386"/>
      <c r="F220" s="386"/>
      <c r="G220" s="386"/>
      <c r="H220" s="387"/>
      <c r="I220" s="387"/>
      <c r="K220" s="388"/>
      <c r="L220" s="387"/>
      <c r="M220" s="387"/>
      <c r="N220" s="398"/>
      <c r="O220" s="388"/>
      <c r="P220" s="388"/>
      <c r="Q220" s="388"/>
      <c r="R220" s="387"/>
      <c r="S220" s="387"/>
    </row>
    <row r="221" spans="2:19">
      <c r="B221" s="367">
        <f>B219+1</f>
        <v>140</v>
      </c>
      <c r="D221" s="313" t="s">
        <v>1252</v>
      </c>
      <c r="I221" s="387"/>
      <c r="J221" s="372" t="str">
        <f>$J$14</f>
        <v>12/31/2021 (Actuals)</v>
      </c>
      <c r="L221" s="372">
        <f>'1E - EDIT Amortization'!M178+'1E - EDIT Amortization'!M187</f>
        <v>0</v>
      </c>
      <c r="M221" s="389"/>
      <c r="N221" s="372" t="str">
        <f>$J$14</f>
        <v>12/31/2021 (Actuals)</v>
      </c>
      <c r="R221" s="372">
        <f>'1E - EDIT Amortization'!M178+'1E - EDIT Amortization'!M187</f>
        <v>0</v>
      </c>
    </row>
    <row r="222" spans="2:19">
      <c r="B222" s="367">
        <f>B221+1</f>
        <v>141</v>
      </c>
      <c r="D222" s="313" t="s">
        <v>1253</v>
      </c>
      <c r="I222" s="387"/>
      <c r="J222" s="390" t="s">
        <v>606</v>
      </c>
      <c r="L222" s="391">
        <v>0</v>
      </c>
      <c r="M222" s="392"/>
      <c r="N222" s="390"/>
      <c r="R222" s="391">
        <v>0</v>
      </c>
    </row>
    <row r="223" spans="2:19">
      <c r="B223" s="367">
        <f>B222+1</f>
        <v>142</v>
      </c>
      <c r="D223" s="313" t="s">
        <v>1254</v>
      </c>
      <c r="I223" s="387"/>
      <c r="J223" s="380" t="str">
        <f>"(Col. "&amp;L200&amp;", Line "&amp;B221&amp;" + Line "&amp;B222&amp;")"</f>
        <v>(Col. (H), Line 140 + Line 141)</v>
      </c>
      <c r="L223" s="393">
        <f>L221+L222</f>
        <v>0</v>
      </c>
      <c r="M223" s="387"/>
      <c r="N223" s="380" t="str">
        <f>"(Col. "&amp;R200&amp;", Line "&amp;B221&amp;" + Line "&amp;B222&amp;")"</f>
        <v>(Col. (M), Line 140 + Line 141)</v>
      </c>
      <c r="R223" s="393">
        <f>R221+R222</f>
        <v>0</v>
      </c>
    </row>
    <row r="224" spans="2:19">
      <c r="I224" s="387"/>
      <c r="L224" s="393"/>
      <c r="M224" s="387"/>
      <c r="R224" s="393"/>
    </row>
    <row r="225" spans="2:19">
      <c r="B225" s="367">
        <f>B223+1</f>
        <v>143</v>
      </c>
      <c r="D225" s="313" t="s">
        <v>1255</v>
      </c>
      <c r="I225" s="387"/>
      <c r="J225" s="372" t="str">
        <f>$J$16</f>
        <v>2022 Projected</v>
      </c>
      <c r="L225" s="372">
        <f>'1E - EDIT Amortization'!Q178+'1E - EDIT Amortization'!Q187</f>
        <v>0</v>
      </c>
      <c r="M225" s="389"/>
      <c r="N225" s="372" t="str">
        <f>$N$16</f>
        <v>12/31/2022 (Actuals)</v>
      </c>
      <c r="R225" s="372">
        <f>'1E - EDIT Amortization'!Q178+'1E - EDIT Amortization'!Q187</f>
        <v>0</v>
      </c>
    </row>
    <row r="226" spans="2:19">
      <c r="B226" s="367">
        <f>B225+1</f>
        <v>144</v>
      </c>
      <c r="D226" s="313" t="s">
        <v>1256</v>
      </c>
      <c r="I226" s="387"/>
      <c r="J226" s="390" t="s">
        <v>606</v>
      </c>
      <c r="L226" s="391">
        <v>0</v>
      </c>
      <c r="M226" s="387"/>
      <c r="N226" s="390"/>
      <c r="R226" s="391">
        <v>0</v>
      </c>
    </row>
    <row r="227" spans="2:19">
      <c r="B227" s="367">
        <f>B226+1</f>
        <v>145</v>
      </c>
      <c r="D227" s="313" t="s">
        <v>1257</v>
      </c>
      <c r="I227" s="387"/>
      <c r="J227" s="380" t="str">
        <f>"(Col. "&amp;L200&amp;", Line "&amp;B225&amp;" + Line "&amp;B226&amp;")"</f>
        <v>(Col. (H), Line 143 + Line 144)</v>
      </c>
      <c r="L227" s="393">
        <f>L225+L226</f>
        <v>0</v>
      </c>
      <c r="M227" s="387"/>
      <c r="N227" s="380" t="str">
        <f>"(Col. "&amp;R200&amp;", Line "&amp;B225&amp;" + Line "&amp;B226&amp;")"</f>
        <v>(Col. (M), Line 143 + Line 144)</v>
      </c>
      <c r="R227" s="393">
        <f>R225+R226</f>
        <v>0</v>
      </c>
    </row>
    <row r="228" spans="2:19">
      <c r="I228" s="387"/>
      <c r="L228" s="393"/>
      <c r="M228" s="387"/>
      <c r="R228" s="393"/>
    </row>
    <row r="229" spans="2:19">
      <c r="B229" s="367">
        <f>B227+1</f>
        <v>146</v>
      </c>
      <c r="D229" s="313" t="s">
        <v>947</v>
      </c>
      <c r="I229" s="387"/>
      <c r="J229" s="380" t="str">
        <f>"([Col. "&amp;L200&amp;", Line "&amp;B223&amp;" + Line "&amp;B227&amp;"] /2)"</f>
        <v>([Col. (H), Line 142 + Line 145] /2)</v>
      </c>
      <c r="L229" s="377">
        <f>(L223+L227)/2</f>
        <v>0</v>
      </c>
      <c r="M229" s="387"/>
      <c r="N229" s="380" t="str">
        <f>"([Col. "&amp;R200&amp;", Line "&amp;B223&amp;" + Line "&amp;B227&amp;"] /2)"</f>
        <v>([Col. (M), Line 142 + Line 145] /2)</v>
      </c>
      <c r="R229" s="377">
        <f>(R223+R227)/2</f>
        <v>0</v>
      </c>
    </row>
    <row r="230" spans="2:19">
      <c r="B230" s="367">
        <f>B229+1</f>
        <v>147</v>
      </c>
      <c r="D230" s="480" t="s">
        <v>1258</v>
      </c>
      <c r="E230" s="386"/>
      <c r="F230" s="386"/>
      <c r="G230" s="386"/>
      <c r="H230" s="387"/>
      <c r="I230" s="387"/>
      <c r="J230" s="380" t="str">
        <f>"(Col. "&amp;L200&amp;", Line "&amp;B218&amp;" )"</f>
        <v>(Col. (H), Line 138 )</v>
      </c>
      <c r="K230" s="388"/>
      <c r="L230" s="377">
        <f>L218</f>
        <v>0</v>
      </c>
      <c r="M230" s="387"/>
      <c r="N230" s="380" t="str">
        <f>"(Col. "&amp;R200&amp;", Line "&amp;B218&amp;" )"</f>
        <v>(Col. (M), Line 138 )</v>
      </c>
      <c r="R230" s="377">
        <f>R218</f>
        <v>0</v>
      </c>
    </row>
    <row r="231" spans="2:19" ht="13.5" thickBot="1">
      <c r="B231" s="367">
        <f>B230+1</f>
        <v>148</v>
      </c>
      <c r="D231" s="394" t="s">
        <v>1263</v>
      </c>
      <c r="E231" s="386"/>
      <c r="F231" s="386"/>
      <c r="G231" s="386"/>
      <c r="H231" s="387"/>
      <c r="I231" s="387"/>
      <c r="J231" s="380" t="str">
        <f>"(Col. "&amp;L200&amp;", Line "&amp;B229&amp;" + Line "&amp;B230&amp;")"</f>
        <v>(Col. (H), Line 146 + Line 147)</v>
      </c>
      <c r="K231" s="388"/>
      <c r="L231" s="395">
        <f>L229+L230</f>
        <v>0</v>
      </c>
      <c r="M231" s="387"/>
      <c r="N231" s="380" t="str">
        <f>"(Col. "&amp;R200&amp;", Line "&amp;B229&amp;" + Line "&amp;B230&amp;")"</f>
        <v>(Col. (M), Line 146 + Line 147)</v>
      </c>
      <c r="R231" s="395">
        <f>R229+R230</f>
        <v>0</v>
      </c>
    </row>
    <row r="232" spans="2:19">
      <c r="D232" s="386"/>
      <c r="E232" s="386"/>
      <c r="F232" s="386"/>
      <c r="G232" s="386"/>
      <c r="H232" s="387"/>
      <c r="I232" s="387"/>
      <c r="K232" s="388"/>
      <c r="L232" s="387"/>
      <c r="M232" s="387"/>
      <c r="O232" s="388"/>
      <c r="P232" s="388"/>
      <c r="Q232" s="388"/>
      <c r="R232" s="387"/>
      <c r="S232" s="387"/>
    </row>
    <row r="233" spans="2:19">
      <c r="D233" s="386"/>
      <c r="E233" s="386"/>
      <c r="F233" s="386" t="s">
        <v>86</v>
      </c>
      <c r="G233" s="386"/>
      <c r="H233" s="387"/>
      <c r="I233" s="387"/>
      <c r="K233" s="388"/>
      <c r="L233" s="387"/>
      <c r="M233" s="387"/>
      <c r="O233" s="388"/>
      <c r="P233" s="388"/>
      <c r="Q233" s="388"/>
      <c r="R233" s="387"/>
      <c r="S233" s="387"/>
    </row>
    <row r="234" spans="2:19" ht="13">
      <c r="D234" s="1683" t="s">
        <v>1273</v>
      </c>
      <c r="E234" s="1683"/>
      <c r="F234" s="1683"/>
      <c r="G234" s="1683"/>
      <c r="H234" s="1683"/>
      <c r="I234" s="387"/>
      <c r="J234" s="1683" t="s">
        <v>1274</v>
      </c>
      <c r="K234" s="1683"/>
      <c r="L234" s="1683"/>
      <c r="M234" s="1683"/>
      <c r="N234" s="1683"/>
      <c r="O234" s="388"/>
      <c r="P234" s="388"/>
      <c r="Q234" s="388"/>
      <c r="R234" s="387"/>
      <c r="S234" s="387"/>
    </row>
    <row r="235" spans="2:19" ht="12.75" customHeight="1">
      <c r="B235" s="1684" t="s">
        <v>1204</v>
      </c>
      <c r="C235" s="583"/>
      <c r="D235" s="578" t="s">
        <v>165</v>
      </c>
      <c r="E235" s="579"/>
      <c r="F235" s="578" t="s">
        <v>166</v>
      </c>
      <c r="G235" s="580"/>
      <c r="H235" s="577" t="s">
        <v>1193</v>
      </c>
      <c r="I235" s="368"/>
      <c r="J235" s="578" t="s">
        <v>1194</v>
      </c>
      <c r="K235" s="579"/>
      <c r="L235" s="578" t="s">
        <v>1195</v>
      </c>
      <c r="M235" s="580"/>
      <c r="N235" s="577" t="s">
        <v>1196</v>
      </c>
    </row>
    <row r="236" spans="2:19" ht="26">
      <c r="B236" s="1685"/>
      <c r="C236" s="583"/>
      <c r="D236" s="486" t="s">
        <v>1266</v>
      </c>
      <c r="E236" s="487"/>
      <c r="F236" s="488" t="s">
        <v>1267</v>
      </c>
      <c r="G236" s="489"/>
      <c r="H236" s="485" t="s">
        <v>1275</v>
      </c>
      <c r="J236" s="486" t="s">
        <v>1266</v>
      </c>
      <c r="K236" s="487"/>
      <c r="L236" s="488" t="s">
        <v>1267</v>
      </c>
      <c r="M236" s="489"/>
      <c r="N236" s="485" t="s">
        <v>1268</v>
      </c>
      <c r="O236" s="388"/>
      <c r="P236" s="388"/>
      <c r="Q236" s="388"/>
      <c r="R236" s="387"/>
      <c r="S236" s="387"/>
    </row>
    <row r="237" spans="2:19" ht="5.15" customHeight="1">
      <c r="B237" s="313"/>
      <c r="E237" s="386"/>
      <c r="K237" s="386"/>
      <c r="O237" s="388"/>
      <c r="P237" s="388"/>
      <c r="Q237" s="388"/>
      <c r="R237" s="387"/>
      <c r="S237" s="387"/>
    </row>
    <row r="238" spans="2:19">
      <c r="B238" s="367">
        <f>B231+1</f>
        <v>149</v>
      </c>
      <c r="D238" s="490" t="s">
        <v>1269</v>
      </c>
      <c r="F238" s="491" t="str">
        <f>"(Col. "&amp;L130&amp;", Line "&amp;B161&amp;")"</f>
        <v>(Col. (H), Line 100)</v>
      </c>
      <c r="G238" s="492"/>
      <c r="H238" s="493">
        <f>L161</f>
        <v>0</v>
      </c>
      <c r="I238" s="492"/>
      <c r="J238" s="490" t="s">
        <v>1269</v>
      </c>
      <c r="L238" s="491" t="str">
        <f>"(Col. "&amp;R130&amp;", Line "&amp;B161&amp;")"</f>
        <v>(Col. (M), Line 100)</v>
      </c>
      <c r="M238" s="492"/>
      <c r="N238" s="493">
        <f>R161</f>
        <v>0</v>
      </c>
      <c r="O238" s="388"/>
      <c r="P238" s="388"/>
      <c r="Q238" s="388"/>
      <c r="R238" s="387"/>
      <c r="S238" s="387"/>
    </row>
    <row r="239" spans="2:19">
      <c r="B239" s="367">
        <f>B238+1</f>
        <v>150</v>
      </c>
      <c r="D239" s="490" t="s">
        <v>1270</v>
      </c>
      <c r="F239" s="491" t="str">
        <f>"(Col. "&amp;L165&amp;", Line "&amp;B196&amp;")"</f>
        <v>(Col. (H), Line 124)</v>
      </c>
      <c r="H239" s="494">
        <f>L196</f>
        <v>0</v>
      </c>
      <c r="J239" s="490" t="s">
        <v>1270</v>
      </c>
      <c r="L239" s="491" t="str">
        <f>"(Col. "&amp;R165&amp;", Line "&amp;B196&amp;")"</f>
        <v>(Col. (M), Line 124)</v>
      </c>
      <c r="N239" s="494">
        <f>R196</f>
        <v>0</v>
      </c>
      <c r="O239" s="388"/>
      <c r="P239" s="388"/>
      <c r="Q239" s="388"/>
      <c r="R239" s="387"/>
      <c r="S239" s="387"/>
    </row>
    <row r="240" spans="2:19">
      <c r="B240" s="367">
        <f>B239+1</f>
        <v>151</v>
      </c>
      <c r="D240" s="490" t="s">
        <v>1271</v>
      </c>
      <c r="F240" s="491" t="str">
        <f>"(Col. "&amp;L200&amp;", Line "&amp;B231&amp;")"</f>
        <v>(Col. (H), Line 148)</v>
      </c>
      <c r="H240" s="494">
        <f>L231</f>
        <v>0</v>
      </c>
      <c r="J240" s="490" t="s">
        <v>1271</v>
      </c>
      <c r="L240" s="491" t="str">
        <f>"(Col. "&amp;R200&amp;", Line "&amp;B231&amp;")"</f>
        <v>(Col. (M), Line 148)</v>
      </c>
      <c r="N240" s="494">
        <f>R231</f>
        <v>0</v>
      </c>
      <c r="O240" s="388"/>
      <c r="P240" s="388"/>
      <c r="Q240" s="388"/>
      <c r="R240" s="387"/>
      <c r="S240" s="387"/>
    </row>
    <row r="241" spans="1:19" ht="5.15" customHeight="1">
      <c r="D241" s="386"/>
      <c r="E241" s="386"/>
      <c r="J241" s="386"/>
      <c r="K241" s="386"/>
      <c r="O241" s="388"/>
      <c r="P241" s="388"/>
      <c r="Q241" s="388"/>
      <c r="R241" s="387"/>
      <c r="S241" s="387"/>
    </row>
    <row r="242" spans="1:19" ht="13">
      <c r="B242" s="367">
        <f>B240+1</f>
        <v>152</v>
      </c>
      <c r="D242" s="8" t="s">
        <v>1116</v>
      </c>
      <c r="E242" s="386"/>
      <c r="F242" s="491" t="s">
        <v>1524</v>
      </c>
      <c r="G242" s="495"/>
      <c r="H242" s="496">
        <f>SUM(H238:H241)</f>
        <v>0</v>
      </c>
      <c r="I242" s="495"/>
      <c r="J242" s="8" t="s">
        <v>1116</v>
      </c>
      <c r="K242" s="386"/>
      <c r="L242" s="497" t="s">
        <v>1524</v>
      </c>
      <c r="M242" s="495"/>
      <c r="N242" s="496">
        <f>SUM(N238:N241)</f>
        <v>0</v>
      </c>
      <c r="O242" s="388"/>
      <c r="P242" s="388"/>
      <c r="Q242" s="388"/>
      <c r="R242" s="387"/>
      <c r="S242" s="387"/>
    </row>
    <row r="243" spans="1:19">
      <c r="D243" s="386"/>
      <c r="E243" s="386"/>
      <c r="F243" s="386"/>
      <c r="G243" s="386"/>
      <c r="H243" s="387"/>
      <c r="I243" s="387"/>
      <c r="K243" s="388"/>
      <c r="L243" s="387"/>
      <c r="M243" s="387"/>
      <c r="O243" s="388"/>
      <c r="P243" s="388"/>
      <c r="Q243" s="388"/>
      <c r="R243" s="387"/>
      <c r="S243" s="387"/>
    </row>
    <row r="244" spans="1:19" ht="13">
      <c r="A244" s="399"/>
      <c r="B244" s="400" t="s">
        <v>1173</v>
      </c>
      <c r="C244" s="399"/>
      <c r="D244" s="399"/>
      <c r="E244" s="399"/>
      <c r="F244" s="399"/>
      <c r="G244" s="399"/>
      <c r="H244" s="399"/>
      <c r="I244" s="399"/>
      <c r="J244" s="399"/>
      <c r="K244" s="399"/>
      <c r="L244" s="399"/>
      <c r="M244" s="399"/>
      <c r="N244" s="399"/>
      <c r="O244" s="399"/>
      <c r="P244" s="399"/>
      <c r="Q244" s="399"/>
      <c r="R244" s="399"/>
      <c r="S244" s="399"/>
    </row>
    <row r="246" spans="1:19" ht="12.75" customHeight="1">
      <c r="B246" s="1673" t="s">
        <v>1224</v>
      </c>
      <c r="C246" s="1673"/>
      <c r="D246" s="1673"/>
      <c r="E246" s="1673"/>
      <c r="F246" s="1673"/>
      <c r="G246" s="1673"/>
      <c r="H246" s="1673"/>
      <c r="I246" s="1673"/>
      <c r="J246" s="1673"/>
      <c r="K246" s="1673"/>
      <c r="L246" s="1673"/>
      <c r="M246" s="387"/>
      <c r="O246" s="388"/>
      <c r="P246" s="388"/>
      <c r="Q246" s="388"/>
      <c r="R246" s="387"/>
      <c r="S246" s="387"/>
    </row>
    <row r="247" spans="1:19">
      <c r="B247" s="1673"/>
      <c r="C247" s="1673"/>
      <c r="D247" s="1673"/>
      <c r="E247" s="1673"/>
      <c r="F247" s="1673"/>
      <c r="G247" s="1673"/>
      <c r="H247" s="1673"/>
      <c r="I247" s="1673"/>
      <c r="J247" s="1673"/>
      <c r="K247" s="1673"/>
      <c r="L247" s="1673"/>
      <c r="M247" s="387"/>
      <c r="O247" s="388"/>
      <c r="P247" s="388"/>
      <c r="Q247" s="388"/>
      <c r="R247" s="387"/>
      <c r="S247" s="387"/>
    </row>
    <row r="248" spans="1:19">
      <c r="D248" s="386"/>
      <c r="E248" s="386"/>
      <c r="F248" s="386"/>
      <c r="G248" s="386"/>
      <c r="H248" s="387"/>
      <c r="I248" s="387"/>
      <c r="K248" s="388"/>
      <c r="L248" s="387"/>
      <c r="M248" s="387"/>
      <c r="O248" s="388"/>
      <c r="P248" s="388"/>
      <c r="Q248" s="388"/>
      <c r="R248" s="387"/>
      <c r="S248" s="387"/>
    </row>
    <row r="249" spans="1:19" ht="13">
      <c r="B249" s="365" t="s">
        <v>1225</v>
      </c>
      <c r="D249" s="401" t="str">
        <f>'1A - ADIT Summary'!D187</f>
        <v>True-up Adjustment</v>
      </c>
      <c r="E249" s="402" t="str">
        <f>IF(D249="Projected Activity","Check",IF(D249="True-Up Adjustment","Check","Error"))</f>
        <v>Check</v>
      </c>
      <c r="F249" s="386"/>
      <c r="G249" s="386"/>
      <c r="H249" s="387"/>
      <c r="I249" s="387"/>
      <c r="K249" s="388"/>
      <c r="L249" s="387"/>
      <c r="M249" s="387"/>
      <c r="N249" s="313" t="s">
        <v>86</v>
      </c>
      <c r="O249" s="388"/>
      <c r="P249" s="388"/>
      <c r="Q249" s="388"/>
      <c r="R249" s="387"/>
      <c r="S249" s="387"/>
    </row>
    <row r="250" spans="1:19">
      <c r="D250" s="386"/>
      <c r="E250" s="386"/>
      <c r="F250" s="386"/>
      <c r="G250" s="386"/>
      <c r="H250" s="387"/>
      <c r="I250" s="387"/>
      <c r="K250" s="388"/>
      <c r="L250" s="387"/>
      <c r="M250" s="387"/>
      <c r="O250" s="388"/>
      <c r="P250" s="388"/>
      <c r="Q250" s="388"/>
      <c r="R250" s="387"/>
      <c r="S250" s="387"/>
    </row>
    <row r="251" spans="1:19">
      <c r="B251" s="1674" t="s">
        <v>1226</v>
      </c>
      <c r="C251" s="1674"/>
      <c r="D251" s="1674"/>
      <c r="E251" s="1674"/>
      <c r="F251" s="1674"/>
      <c r="G251" s="1674"/>
      <c r="H251" s="1674"/>
      <c r="I251" s="1674"/>
      <c r="J251" s="1674"/>
      <c r="K251" s="1674"/>
      <c r="L251" s="1674"/>
      <c r="M251" s="387"/>
      <c r="O251" s="388"/>
      <c r="P251" s="388"/>
      <c r="Q251" s="388"/>
      <c r="R251" s="387"/>
      <c r="S251" s="387"/>
    </row>
    <row r="252" spans="1:19">
      <c r="B252" s="1674"/>
      <c r="C252" s="1674"/>
      <c r="D252" s="1674"/>
      <c r="E252" s="1674"/>
      <c r="F252" s="1674"/>
      <c r="G252" s="1674"/>
      <c r="H252" s="1674"/>
      <c r="I252" s="1674"/>
      <c r="J252" s="1674"/>
      <c r="K252" s="1674"/>
      <c r="L252" s="1674"/>
      <c r="M252" s="387"/>
      <c r="O252" s="388"/>
      <c r="P252" s="388"/>
      <c r="Q252" s="388"/>
      <c r="R252" s="387"/>
      <c r="S252" s="387"/>
    </row>
    <row r="253" spans="1:19">
      <c r="D253" s="386"/>
      <c r="E253" s="386"/>
      <c r="F253" s="386"/>
      <c r="G253" s="386"/>
      <c r="H253" s="387"/>
      <c r="I253" s="387"/>
      <c r="K253" s="388"/>
      <c r="L253" s="387"/>
      <c r="M253" s="387"/>
      <c r="O253" s="388"/>
      <c r="P253" s="388"/>
      <c r="Q253" s="388"/>
      <c r="R253" s="387"/>
      <c r="S253" s="387"/>
    </row>
    <row r="254" spans="1:19" ht="13">
      <c r="A254" s="399"/>
      <c r="B254" s="400" t="s">
        <v>875</v>
      </c>
      <c r="C254" s="399"/>
      <c r="D254" s="399"/>
      <c r="E254" s="399"/>
      <c r="F254" s="399"/>
      <c r="G254" s="399"/>
      <c r="H254" s="399"/>
      <c r="I254" s="399"/>
      <c r="J254" s="399"/>
      <c r="K254" s="399"/>
      <c r="L254" s="399"/>
      <c r="M254" s="399"/>
      <c r="N254" s="399"/>
      <c r="O254" s="399"/>
      <c r="P254" s="399"/>
      <c r="Q254" s="399"/>
      <c r="R254" s="399"/>
      <c r="S254" s="399"/>
    </row>
    <row r="256" spans="1:19" ht="15.75" customHeight="1">
      <c r="A256" s="364"/>
      <c r="B256" s="365" t="s">
        <v>9</v>
      </c>
      <c r="C256" s="1673" t="s">
        <v>1276</v>
      </c>
      <c r="D256" s="1673"/>
      <c r="E256" s="1673"/>
      <c r="F256" s="1673"/>
      <c r="G256" s="1673"/>
      <c r="H256" s="1673"/>
      <c r="I256" s="1673"/>
      <c r="J256" s="1673"/>
      <c r="K256" s="1673"/>
      <c r="L256" s="1673"/>
    </row>
    <row r="257" spans="1:12" ht="13">
      <c r="A257" s="364"/>
      <c r="B257" s="365"/>
      <c r="C257" s="1673"/>
      <c r="D257" s="1673"/>
      <c r="E257" s="1673"/>
      <c r="F257" s="1673"/>
      <c r="G257" s="1673"/>
      <c r="H257" s="1673"/>
      <c r="I257" s="1673"/>
      <c r="J257" s="1673"/>
      <c r="K257" s="1673"/>
      <c r="L257" s="1673"/>
    </row>
    <row r="258" spans="1:12" ht="13">
      <c r="A258" s="364"/>
      <c r="B258" s="365"/>
      <c r="C258" s="1673"/>
      <c r="D258" s="1673"/>
      <c r="E258" s="1673"/>
      <c r="F258" s="1673"/>
      <c r="G258" s="1673"/>
      <c r="H258" s="1673"/>
      <c r="I258" s="1673"/>
      <c r="J258" s="1673"/>
      <c r="K258" s="1673"/>
      <c r="L258" s="1673"/>
    </row>
    <row r="259" spans="1:12">
      <c r="C259" s="1673"/>
      <c r="D259" s="1673"/>
      <c r="E259" s="1673"/>
      <c r="F259" s="1673"/>
      <c r="G259" s="1673"/>
      <c r="H259" s="1673"/>
      <c r="I259" s="1673"/>
      <c r="J259" s="1673"/>
      <c r="K259" s="1673"/>
      <c r="L259" s="1673"/>
    </row>
    <row r="260" spans="1:12">
      <c r="C260" s="1673"/>
      <c r="D260" s="1673"/>
      <c r="E260" s="1673"/>
      <c r="F260" s="1673"/>
      <c r="G260" s="1673"/>
      <c r="H260" s="1673"/>
      <c r="I260" s="1673"/>
      <c r="J260" s="1673"/>
      <c r="K260" s="1673"/>
      <c r="L260" s="1673"/>
    </row>
    <row r="261" spans="1:12" ht="15.75" customHeight="1">
      <c r="A261" s="364"/>
      <c r="B261" s="365" t="s">
        <v>10</v>
      </c>
      <c r="C261" s="1673" t="s">
        <v>1277</v>
      </c>
      <c r="D261" s="1673"/>
      <c r="E261" s="1673"/>
      <c r="F261" s="1673"/>
      <c r="G261" s="1673"/>
      <c r="H261" s="1673"/>
      <c r="I261" s="1673"/>
      <c r="J261" s="1673"/>
      <c r="K261" s="1673"/>
      <c r="L261" s="1673"/>
    </row>
    <row r="262" spans="1:12" ht="13">
      <c r="A262" s="364"/>
      <c r="B262" s="365"/>
      <c r="C262" s="1673"/>
      <c r="D262" s="1673"/>
      <c r="E262" s="1673"/>
      <c r="F262" s="1673"/>
      <c r="G262" s="1673"/>
      <c r="H262" s="1673"/>
      <c r="I262" s="1673"/>
      <c r="J262" s="1673"/>
      <c r="K262" s="1673"/>
      <c r="L262" s="1673"/>
    </row>
    <row r="263" spans="1:12" ht="13">
      <c r="A263" s="364"/>
      <c r="B263" s="365"/>
      <c r="C263" s="1673"/>
      <c r="D263" s="1673"/>
      <c r="E263" s="1673"/>
      <c r="F263" s="1673"/>
      <c r="G263" s="1673"/>
      <c r="H263" s="1673"/>
      <c r="I263" s="1673"/>
      <c r="J263" s="1673"/>
      <c r="K263" s="1673"/>
      <c r="L263" s="1673"/>
    </row>
    <row r="264" spans="1:12" ht="13">
      <c r="A264" s="364"/>
      <c r="B264" s="365"/>
      <c r="C264" s="1673"/>
      <c r="D264" s="1673"/>
      <c r="E264" s="1673"/>
      <c r="F264" s="1673"/>
      <c r="G264" s="1673"/>
      <c r="H264" s="1673"/>
      <c r="I264" s="1673"/>
      <c r="J264" s="1673"/>
      <c r="K264" s="1673"/>
      <c r="L264" s="1673"/>
    </row>
    <row r="265" spans="1:12" ht="13">
      <c r="A265" s="364"/>
      <c r="B265" s="365"/>
      <c r="C265" s="1673"/>
      <c r="D265" s="1673"/>
      <c r="E265" s="1673"/>
      <c r="F265" s="1673"/>
      <c r="G265" s="1673"/>
      <c r="H265" s="1673"/>
      <c r="I265" s="1673"/>
      <c r="J265" s="1673"/>
      <c r="K265" s="1673"/>
      <c r="L265" s="1673"/>
    </row>
    <row r="266" spans="1:12" ht="13">
      <c r="A266" s="364"/>
      <c r="B266" s="365"/>
      <c r="C266" s="1673"/>
      <c r="D266" s="1673"/>
      <c r="E266" s="1673"/>
      <c r="F266" s="1673"/>
      <c r="G266" s="1673"/>
      <c r="H266" s="1673"/>
      <c r="I266" s="1673"/>
      <c r="J266" s="1673"/>
      <c r="K266" s="1673"/>
      <c r="L266" s="1673"/>
    </row>
    <row r="267" spans="1:12" ht="13">
      <c r="A267" s="364"/>
      <c r="B267" s="365"/>
      <c r="C267" s="1673"/>
      <c r="D267" s="1673"/>
      <c r="E267" s="1673"/>
      <c r="F267" s="1673"/>
      <c r="G267" s="1673"/>
      <c r="H267" s="1673"/>
      <c r="I267" s="1673"/>
      <c r="J267" s="1673"/>
      <c r="K267" s="1673"/>
      <c r="L267" s="1673"/>
    </row>
    <row r="268" spans="1:12" ht="13">
      <c r="A268" s="364"/>
      <c r="B268" s="365"/>
      <c r="C268" s="1673"/>
      <c r="D268" s="1673"/>
      <c r="E268" s="1673"/>
      <c r="F268" s="1673"/>
      <c r="G268" s="1673"/>
      <c r="H268" s="1673"/>
      <c r="I268" s="1673"/>
      <c r="J268" s="1673"/>
      <c r="K268" s="1673"/>
      <c r="L268" s="1673"/>
    </row>
    <row r="269" spans="1:12">
      <c r="C269" s="1673"/>
      <c r="D269" s="1673"/>
      <c r="E269" s="1673"/>
      <c r="F269" s="1673"/>
      <c r="G269" s="1673"/>
      <c r="H269" s="1673"/>
      <c r="I269" s="1673"/>
      <c r="J269" s="1673"/>
      <c r="K269" s="1673"/>
      <c r="L269" s="1673"/>
    </row>
    <row r="270" spans="1:12" ht="15.75" customHeight="1">
      <c r="A270" s="364"/>
      <c r="B270" s="365" t="s">
        <v>11</v>
      </c>
      <c r="C270" s="1673" t="s">
        <v>1278</v>
      </c>
      <c r="D270" s="1673"/>
      <c r="E270" s="1673"/>
      <c r="F270" s="1673"/>
      <c r="G270" s="1673"/>
      <c r="H270" s="1673"/>
      <c r="I270" s="1673"/>
      <c r="J270" s="1673"/>
      <c r="K270" s="1673"/>
      <c r="L270" s="1673"/>
    </row>
    <row r="271" spans="1:12" ht="13">
      <c r="A271" s="364"/>
      <c r="B271" s="365"/>
      <c r="C271" s="1673"/>
      <c r="D271" s="1673"/>
      <c r="E271" s="1673"/>
      <c r="F271" s="1673"/>
      <c r="G271" s="1673"/>
      <c r="H271" s="1673"/>
      <c r="I271" s="1673"/>
      <c r="J271" s="1673"/>
      <c r="K271" s="1673"/>
      <c r="L271" s="1673"/>
    </row>
    <row r="272" spans="1:12" ht="13">
      <c r="A272" s="364"/>
      <c r="B272" s="365"/>
      <c r="C272" s="1673"/>
      <c r="D272" s="1673"/>
      <c r="E272" s="1673"/>
      <c r="F272" s="1673"/>
      <c r="G272" s="1673"/>
      <c r="H272" s="1673"/>
      <c r="I272" s="1673"/>
      <c r="J272" s="1673"/>
      <c r="K272" s="1673"/>
      <c r="L272" s="1673"/>
    </row>
    <row r="273" spans="1:12" ht="13">
      <c r="A273" s="364"/>
      <c r="B273" s="365"/>
      <c r="C273" s="1673"/>
      <c r="D273" s="1673"/>
      <c r="E273" s="1673"/>
      <c r="F273" s="1673"/>
      <c r="G273" s="1673"/>
      <c r="H273" s="1673"/>
      <c r="I273" s="1673"/>
      <c r="J273" s="1673"/>
      <c r="K273" s="1673"/>
      <c r="L273" s="1673"/>
    </row>
    <row r="274" spans="1:12" ht="15.75" customHeight="1">
      <c r="A274" s="364"/>
      <c r="B274" s="365" t="s">
        <v>14</v>
      </c>
      <c r="C274" s="1673" t="s">
        <v>1279</v>
      </c>
      <c r="D274" s="1673"/>
      <c r="E274" s="1673"/>
      <c r="F274" s="1673"/>
      <c r="G274" s="1673"/>
      <c r="H274" s="1673"/>
      <c r="I274" s="1673"/>
      <c r="J274" s="1673"/>
      <c r="K274" s="1673"/>
      <c r="L274" s="1673"/>
    </row>
    <row r="275" spans="1:12" ht="15.75" customHeight="1">
      <c r="C275" s="1673"/>
      <c r="D275" s="1673"/>
      <c r="E275" s="1673"/>
      <c r="F275" s="1673"/>
      <c r="G275" s="1673"/>
      <c r="H275" s="1673"/>
      <c r="I275" s="1673"/>
      <c r="J275" s="1673"/>
      <c r="K275" s="1673"/>
      <c r="L275" s="1673"/>
    </row>
    <row r="276" spans="1:12" ht="15.75" customHeight="1">
      <c r="A276" s="364"/>
      <c r="B276" s="365" t="s">
        <v>137</v>
      </c>
      <c r="C276" s="1673" t="s">
        <v>1280</v>
      </c>
      <c r="D276" s="1673"/>
      <c r="E276" s="1673"/>
      <c r="F276" s="1673"/>
      <c r="G276" s="1673"/>
      <c r="H276" s="1673"/>
      <c r="I276" s="1673"/>
      <c r="J276" s="1673"/>
      <c r="K276" s="1673"/>
      <c r="L276" s="1673"/>
    </row>
    <row r="277" spans="1:12" ht="15.75" customHeight="1">
      <c r="C277" s="1673"/>
      <c r="D277" s="1673"/>
      <c r="E277" s="1673"/>
      <c r="F277" s="1673"/>
      <c r="G277" s="1673"/>
      <c r="H277" s="1673"/>
      <c r="I277" s="1673"/>
      <c r="J277" s="1673"/>
      <c r="K277" s="1673"/>
      <c r="L277" s="1673"/>
    </row>
    <row r="278" spans="1:12" ht="15.75" customHeight="1">
      <c r="A278" s="364"/>
      <c r="B278" s="365" t="s">
        <v>138</v>
      </c>
      <c r="C278" s="1673" t="s">
        <v>1625</v>
      </c>
      <c r="D278" s="1673"/>
      <c r="E278" s="1673"/>
      <c r="F278" s="1673"/>
      <c r="G278" s="1673"/>
      <c r="H278" s="1673"/>
      <c r="I278" s="1673"/>
      <c r="J278" s="1673"/>
      <c r="K278" s="1673"/>
      <c r="L278" s="1673"/>
    </row>
    <row r="279" spans="1:12">
      <c r="C279" s="1673"/>
      <c r="D279" s="1673"/>
      <c r="E279" s="1673"/>
      <c r="F279" s="1673"/>
      <c r="G279" s="1673"/>
      <c r="H279" s="1673"/>
      <c r="I279" s="1673"/>
      <c r="J279" s="1673"/>
      <c r="K279" s="1673"/>
      <c r="L279" s="1673"/>
    </row>
  </sheetData>
  <mergeCells count="45">
    <mergeCell ref="C274:L275"/>
    <mergeCell ref="C276:L277"/>
    <mergeCell ref="C278:L279"/>
    <mergeCell ref="B235:B236"/>
    <mergeCell ref="B246:L247"/>
    <mergeCell ref="B251:L252"/>
    <mergeCell ref="C261:L269"/>
    <mergeCell ref="C270:L273"/>
    <mergeCell ref="C256:L260"/>
    <mergeCell ref="D164:H164"/>
    <mergeCell ref="J164:L164"/>
    <mergeCell ref="N164:R164"/>
    <mergeCell ref="J198:L198"/>
    <mergeCell ref="N198:R198"/>
    <mergeCell ref="D199:H199"/>
    <mergeCell ref="J199:L199"/>
    <mergeCell ref="N199:R199"/>
    <mergeCell ref="D234:H234"/>
    <mergeCell ref="J234:N234"/>
    <mergeCell ref="B116:B117"/>
    <mergeCell ref="B126:R126"/>
    <mergeCell ref="J128:L128"/>
    <mergeCell ref="N128:R128"/>
    <mergeCell ref="D129:H129"/>
    <mergeCell ref="J129:L129"/>
    <mergeCell ref="N129:R129"/>
    <mergeCell ref="D115:H115"/>
    <mergeCell ref="J115:N115"/>
    <mergeCell ref="D10:H10"/>
    <mergeCell ref="J10:L10"/>
    <mergeCell ref="N10:R10"/>
    <mergeCell ref="D45:H45"/>
    <mergeCell ref="J45:L45"/>
    <mergeCell ref="N45:R45"/>
    <mergeCell ref="J79:L79"/>
    <mergeCell ref="N79:R79"/>
    <mergeCell ref="D80:H80"/>
    <mergeCell ref="J80:L80"/>
    <mergeCell ref="N80:R80"/>
    <mergeCell ref="A1:R1"/>
    <mergeCell ref="A2:R2"/>
    <mergeCell ref="A3:R3"/>
    <mergeCell ref="B7:R7"/>
    <mergeCell ref="J9:L9"/>
    <mergeCell ref="N9:R9"/>
  </mergeCells>
  <pageMargins left="0.7" right="0.7" top="0.75" bottom="0.75" header="0.3" footer="0.3"/>
  <pageSetup scale="25" orientation="portrait" r:id="rId1"/>
  <rowBreaks count="1" manualBreakCount="1">
    <brk id="19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A54AC-1548-4D6B-8E0C-CF17899B3883}">
  <dimension ref="A1:T278"/>
  <sheetViews>
    <sheetView view="pageBreakPreview" topLeftCell="A190" zoomScale="60" zoomScaleNormal="80" workbookViewId="0">
      <selection sqref="A1:XFD1048576"/>
    </sheetView>
  </sheetViews>
  <sheetFormatPr defaultColWidth="9.1796875" defaultRowHeight="12.5"/>
  <cols>
    <col min="1" max="1" width="9.1796875" style="313"/>
    <col min="2" max="2" width="5.7265625" style="313" customWidth="1"/>
    <col min="3" max="3" width="9.453125" style="313" customWidth="1"/>
    <col min="4" max="4" width="2.7265625" style="313" customWidth="1"/>
    <col min="5" max="5" width="46.81640625" style="313" bestFit="1" customWidth="1"/>
    <col min="6" max="6" width="2.7265625" style="313" customWidth="1"/>
    <col min="7" max="7" width="19.1796875" style="313" bestFit="1" customWidth="1"/>
    <col min="8" max="8" width="2.7265625" style="313" customWidth="1"/>
    <col min="9" max="9" width="19.1796875" style="313" bestFit="1" customWidth="1"/>
    <col min="10" max="10" width="2.7265625" style="313" customWidth="1"/>
    <col min="11" max="11" width="18.54296875" style="313" bestFit="1" customWidth="1"/>
    <col min="12" max="12" width="5.7265625" style="313" customWidth="1"/>
    <col min="13" max="13" width="19.1796875" style="313" bestFit="1" customWidth="1"/>
    <col min="14" max="14" width="2.7265625" style="313" customWidth="1"/>
    <col min="15" max="15" width="17.453125" style="313" customWidth="1"/>
    <col min="16" max="16" width="2.7265625" style="313" customWidth="1"/>
    <col min="17" max="17" width="17.453125" style="313" bestFit="1" customWidth="1"/>
    <col min="18" max="18" width="5.7265625" style="313" customWidth="1"/>
    <col min="19" max="19" width="9.1796875" style="313"/>
    <col min="20" max="20" width="15.26953125" style="313" customWidth="1"/>
    <col min="21" max="21" width="15.1796875" style="313" customWidth="1"/>
    <col min="22" max="16384" width="9.1796875" style="313"/>
  </cols>
  <sheetData>
    <row r="1" spans="1:20" ht="15.5">
      <c r="A1" s="1671" t="s">
        <v>1400</v>
      </c>
      <c r="B1" s="1671"/>
      <c r="C1" s="1671"/>
      <c r="D1" s="1671"/>
      <c r="E1" s="1671"/>
      <c r="F1" s="1671"/>
      <c r="G1" s="1671"/>
      <c r="H1" s="1671"/>
      <c r="I1" s="1671"/>
      <c r="J1" s="1671"/>
      <c r="K1" s="1671"/>
      <c r="L1" s="1671"/>
      <c r="M1" s="1671"/>
      <c r="N1" s="1671"/>
      <c r="O1" s="1671"/>
      <c r="P1" s="1671"/>
      <c r="Q1" s="1671"/>
      <c r="R1" s="1671"/>
      <c r="S1" s="1671"/>
    </row>
    <row r="2" spans="1:20" ht="15.5">
      <c r="A2" s="1671" t="s">
        <v>1281</v>
      </c>
      <c r="B2" s="1671"/>
      <c r="C2" s="1671"/>
      <c r="D2" s="1671"/>
      <c r="E2" s="1671"/>
      <c r="F2" s="1671"/>
      <c r="G2" s="1671"/>
      <c r="H2" s="1671"/>
      <c r="I2" s="1671"/>
      <c r="J2" s="1671"/>
      <c r="K2" s="1671"/>
      <c r="L2" s="1671"/>
      <c r="M2" s="1671"/>
      <c r="N2" s="1671"/>
      <c r="O2" s="1671"/>
      <c r="P2" s="1671"/>
      <c r="Q2" s="1671"/>
      <c r="R2" s="1671"/>
      <c r="S2" s="1671"/>
    </row>
    <row r="3" spans="1:20" ht="15.5">
      <c r="A3" s="1671" t="s">
        <v>1282</v>
      </c>
      <c r="B3" s="1671"/>
      <c r="C3" s="1671"/>
      <c r="D3" s="1671"/>
      <c r="E3" s="1671"/>
      <c r="F3" s="1671"/>
      <c r="G3" s="1671"/>
      <c r="H3" s="1671"/>
      <c r="I3" s="1671"/>
      <c r="J3" s="1671"/>
      <c r="K3" s="1671"/>
      <c r="L3" s="1671"/>
      <c r="M3" s="1671"/>
      <c r="N3" s="1671"/>
      <c r="O3" s="1671"/>
      <c r="P3" s="1671"/>
      <c r="Q3" s="1671"/>
      <c r="R3" s="1671"/>
      <c r="S3" s="1671"/>
    </row>
    <row r="4" spans="1:20" ht="14">
      <c r="A4" s="498"/>
      <c r="G4" s="498"/>
      <c r="O4" s="498"/>
    </row>
    <row r="5" spans="1:20" ht="14">
      <c r="A5" s="498"/>
      <c r="G5" s="498"/>
      <c r="O5" s="498"/>
    </row>
    <row r="6" spans="1:20" ht="15.75" customHeight="1">
      <c r="C6" s="1681" t="s">
        <v>1247</v>
      </c>
      <c r="D6" s="1681"/>
      <c r="E6" s="1681"/>
      <c r="F6" s="1681"/>
      <c r="G6" s="1681"/>
      <c r="H6" s="1681"/>
      <c r="I6" s="1681"/>
      <c r="J6" s="1681"/>
      <c r="K6" s="1681"/>
      <c r="L6" s="1681"/>
      <c r="M6" s="1681"/>
      <c r="N6" s="1681"/>
      <c r="O6" s="1681"/>
      <c r="P6" s="1681"/>
      <c r="Q6" s="1681"/>
    </row>
    <row r="8" spans="1:20" ht="15.75" customHeight="1">
      <c r="C8" s="1692" t="s">
        <v>1283</v>
      </c>
      <c r="D8" s="1693"/>
      <c r="E8" s="1693"/>
      <c r="F8" s="1693"/>
      <c r="G8" s="1693"/>
      <c r="H8" s="1693"/>
      <c r="I8" s="1693"/>
      <c r="J8" s="1693"/>
      <c r="K8" s="1693"/>
      <c r="L8" s="1693"/>
      <c r="M8" s="1693"/>
      <c r="N8" s="1693"/>
      <c r="O8" s="1693"/>
      <c r="P8" s="1693"/>
      <c r="Q8" s="1694"/>
    </row>
    <row r="10" spans="1:20" ht="13">
      <c r="E10" s="365" t="s">
        <v>165</v>
      </c>
      <c r="F10" s="365"/>
      <c r="G10" s="365" t="s">
        <v>166</v>
      </c>
      <c r="H10" s="365"/>
      <c r="I10" s="365" t="s">
        <v>1056</v>
      </c>
      <c r="J10" s="365"/>
      <c r="K10" s="365" t="s">
        <v>1194</v>
      </c>
      <c r="L10" s="365"/>
      <c r="M10" s="365" t="s">
        <v>1284</v>
      </c>
      <c r="N10" s="365"/>
      <c r="O10" s="365" t="s">
        <v>1196</v>
      </c>
      <c r="P10" s="365"/>
      <c r="Q10" s="365" t="s">
        <v>1197</v>
      </c>
    </row>
    <row r="11" spans="1:20" ht="15" customHeight="1">
      <c r="C11" s="1684" t="s">
        <v>1204</v>
      </c>
      <c r="D11" s="583"/>
      <c r="E11" s="1686" t="s">
        <v>1266</v>
      </c>
      <c r="G11" s="1688" t="s">
        <v>256</v>
      </c>
      <c r="I11" s="1688" t="s">
        <v>1285</v>
      </c>
      <c r="K11" s="499" t="s">
        <v>1286</v>
      </c>
      <c r="M11" s="1481" t="s">
        <v>1712</v>
      </c>
      <c r="O11" s="1690" t="s">
        <v>1287</v>
      </c>
      <c r="Q11" s="1482" t="s">
        <v>1857</v>
      </c>
    </row>
    <row r="12" spans="1:20" ht="25">
      <c r="C12" s="1685"/>
      <c r="D12" s="583"/>
      <c r="E12" s="1687"/>
      <c r="F12" s="500"/>
      <c r="G12" s="1689"/>
      <c r="H12" s="500"/>
      <c r="I12" s="1689"/>
      <c r="J12" s="500"/>
      <c r="K12" s="501" t="s">
        <v>1288</v>
      </c>
      <c r="M12" s="585" t="s">
        <v>1289</v>
      </c>
      <c r="O12" s="1691"/>
      <c r="Q12" s="585" t="s">
        <v>1290</v>
      </c>
    </row>
    <row r="13" spans="1:20" ht="5.15" customHeight="1"/>
    <row r="14" spans="1:20" ht="13">
      <c r="A14" s="502"/>
      <c r="B14" s="502"/>
      <c r="C14" s="367">
        <v>1</v>
      </c>
      <c r="D14" s="502"/>
      <c r="E14" s="503" t="s">
        <v>1291</v>
      </c>
      <c r="F14" s="502"/>
      <c r="G14" s="504"/>
      <c r="H14" s="502"/>
      <c r="I14" s="504"/>
      <c r="J14" s="502"/>
      <c r="K14" s="505"/>
      <c r="M14" s="495"/>
      <c r="O14" s="506"/>
      <c r="Q14" s="502"/>
    </row>
    <row r="15" spans="1:20" ht="5.15" customHeight="1"/>
    <row r="16" spans="1:20">
      <c r="C16" s="367">
        <f>C14+1</f>
        <v>2</v>
      </c>
      <c r="E16" s="490" t="s">
        <v>1269</v>
      </c>
      <c r="G16" s="507" t="s">
        <v>769</v>
      </c>
      <c r="I16" s="504" t="s">
        <v>1292</v>
      </c>
      <c r="K16" s="493">
        <f>SUMIFS('1F - ADIT Remeasurement'!$AF$11:$AF$124,'1F - ADIT Remeasurement'!$E$11:$E$124,"Non-Property",'1F - ADIT Remeasurement'!$AH$11:$AH$124,"190")</f>
        <v>-831665.8690341271</v>
      </c>
      <c r="L16" s="492"/>
      <c r="M16" s="1479">
        <v>0</v>
      </c>
      <c r="N16" s="1480"/>
      <c r="O16" s="1479">
        <f>-M16</f>
        <v>0</v>
      </c>
      <c r="P16" s="492"/>
      <c r="Q16" s="493">
        <f>M16+O16</f>
        <v>0</v>
      </c>
      <c r="T16" s="398"/>
    </row>
    <row r="17" spans="1:20">
      <c r="C17" s="367">
        <f>C16+1</f>
        <v>3</v>
      </c>
      <c r="E17" s="490" t="s">
        <v>1293</v>
      </c>
      <c r="G17" s="507" t="s">
        <v>769</v>
      </c>
      <c r="I17" s="504" t="s">
        <v>1292</v>
      </c>
      <c r="K17" s="508">
        <f>SUMIFS('1F - ADIT Remeasurement'!$AF$11:$AF$124,'1F - ADIT Remeasurement'!$E$11:$E$124,"Non-Property",'1F - ADIT Remeasurement'!$AH$11:$AH$124,"281")</f>
        <v>0</v>
      </c>
      <c r="L17" s="594"/>
      <c r="M17" s="1479">
        <v>0</v>
      </c>
      <c r="N17" s="1480"/>
      <c r="O17" s="1479">
        <f>-K17/4</f>
        <v>0</v>
      </c>
      <c r="P17" s="594"/>
      <c r="Q17" s="508">
        <f>M17+O17</f>
        <v>0</v>
      </c>
    </row>
    <row r="18" spans="1:20">
      <c r="C18" s="367">
        <f>C17+1</f>
        <v>4</v>
      </c>
      <c r="E18" s="490" t="s">
        <v>1270</v>
      </c>
      <c r="G18" s="507" t="s">
        <v>769</v>
      </c>
      <c r="I18" s="504" t="s">
        <v>1292</v>
      </c>
      <c r="K18" s="508">
        <f>SUMIFS('1F - ADIT Remeasurement'!$AF$11:$AF$124,'1F - ADIT Remeasurement'!$E$11:$E$124,"Non-Property",'1F - ADIT Remeasurement'!$AH$11:$AH$124,"282")</f>
        <v>0</v>
      </c>
      <c r="L18" s="594"/>
      <c r="M18" s="1479">
        <v>0</v>
      </c>
      <c r="N18" s="1480"/>
      <c r="O18" s="1479">
        <f>-K18/4</f>
        <v>0</v>
      </c>
      <c r="P18" s="594"/>
      <c r="Q18" s="508">
        <f>M18+O18</f>
        <v>0</v>
      </c>
    </row>
    <row r="19" spans="1:20">
      <c r="C19" s="367">
        <f>C18+1</f>
        <v>5</v>
      </c>
      <c r="E19" s="490" t="s">
        <v>1271</v>
      </c>
      <c r="G19" s="507" t="s">
        <v>769</v>
      </c>
      <c r="I19" s="504" t="s">
        <v>1292</v>
      </c>
      <c r="K19" s="508">
        <f>SUMIFS('1F - ADIT Remeasurement'!$AF$11:$AF$124,'1F - ADIT Remeasurement'!$E$11:$E$124,"Non-Property",'1F - ADIT Remeasurement'!$AH$11:$AH$124,"283")</f>
        <v>-5013301.6464545364</v>
      </c>
      <c r="L19" s="594"/>
      <c r="M19" s="1479">
        <v>0</v>
      </c>
      <c r="N19" s="1480"/>
      <c r="O19" s="1479">
        <f>-M19</f>
        <v>0</v>
      </c>
      <c r="P19" s="594"/>
      <c r="Q19" s="508">
        <f>M19+O19</f>
        <v>0</v>
      </c>
      <c r="T19" s="398"/>
    </row>
    <row r="20" spans="1:20" ht="5.15" customHeight="1">
      <c r="K20" s="509"/>
      <c r="M20" s="509"/>
      <c r="O20" s="509"/>
      <c r="Q20" s="509"/>
    </row>
    <row r="21" spans="1:20" ht="13">
      <c r="C21" s="367">
        <f>C19+1</f>
        <v>6</v>
      </c>
      <c r="E21" s="364" t="s">
        <v>1294</v>
      </c>
      <c r="K21" s="495">
        <f>SUM(K15:K20)</f>
        <v>-5844967.5154886637</v>
      </c>
      <c r="L21" s="495"/>
      <c r="M21" s="495">
        <f>SUM(M15:M20)</f>
        <v>0</v>
      </c>
      <c r="N21" s="492"/>
      <c r="O21" s="495">
        <f>SUM(O15:O20)</f>
        <v>0</v>
      </c>
      <c r="P21" s="495"/>
      <c r="Q21" s="495">
        <f>SUM(Q15:Q20)</f>
        <v>0</v>
      </c>
    </row>
    <row r="22" spans="1:20">
      <c r="C22" s="367"/>
    </row>
    <row r="23" spans="1:20" ht="13">
      <c r="A23" s="502"/>
      <c r="B23" s="502"/>
      <c r="C23" s="367">
        <f>C21+1</f>
        <v>7</v>
      </c>
      <c r="D23" s="502"/>
      <c r="E23" s="503" t="s">
        <v>1295</v>
      </c>
      <c r="F23" s="502"/>
      <c r="G23" s="504"/>
      <c r="H23" s="502"/>
      <c r="I23" s="504"/>
      <c r="J23" s="502"/>
      <c r="K23" s="505"/>
      <c r="M23" s="495"/>
      <c r="O23" s="506"/>
      <c r="Q23" s="502"/>
    </row>
    <row r="24" spans="1:20" ht="5.15" customHeight="1"/>
    <row r="25" spans="1:20">
      <c r="C25" s="367">
        <f>C23+1</f>
        <v>8</v>
      </c>
      <c r="E25" s="490" t="s">
        <v>1269</v>
      </c>
      <c r="G25" s="507" t="s">
        <v>769</v>
      </c>
      <c r="I25" s="504" t="s">
        <v>1296</v>
      </c>
      <c r="K25" s="493">
        <f>SUMIFS('1F - ADIT Remeasurement'!$AF$11:$AF$124,'1F - ADIT Remeasurement'!$E$11:$E$124,"Unprotected Property",'1F - ADIT Remeasurement'!$AH$11:$AH$124,"190")</f>
        <v>0</v>
      </c>
      <c r="L25" s="492"/>
      <c r="M25" s="493">
        <v>0</v>
      </c>
      <c r="N25" s="492"/>
      <c r="O25" s="1479">
        <f>-K25/5</f>
        <v>0</v>
      </c>
      <c r="P25" s="492"/>
      <c r="Q25" s="493">
        <f>M25+O25</f>
        <v>0</v>
      </c>
    </row>
    <row r="26" spans="1:20">
      <c r="C26" s="367">
        <f>C25+1</f>
        <v>9</v>
      </c>
      <c r="E26" s="490" t="s">
        <v>1293</v>
      </c>
      <c r="G26" s="507" t="s">
        <v>769</v>
      </c>
      <c r="I26" s="504" t="s">
        <v>1296</v>
      </c>
      <c r="K26" s="515">
        <f>SUMIFS('1F - ADIT Remeasurement'!$AF$11:$AF$124,'1F - ADIT Remeasurement'!$E$11:$E$124,"Unprotected Property",'1F - ADIT Remeasurement'!$AH$11:$AH$124,"281")</f>
        <v>0</v>
      </c>
      <c r="L26" s="595"/>
      <c r="M26" s="515">
        <v>0</v>
      </c>
      <c r="N26" s="595"/>
      <c r="O26" s="1479">
        <f>-K26/5</f>
        <v>0</v>
      </c>
      <c r="P26" s="595"/>
      <c r="Q26" s="515">
        <f>M26+O26</f>
        <v>0</v>
      </c>
    </row>
    <row r="27" spans="1:20">
      <c r="C27" s="367">
        <f>C26+1</f>
        <v>10</v>
      </c>
      <c r="E27" s="490" t="s">
        <v>1270</v>
      </c>
      <c r="G27" s="507" t="s">
        <v>769</v>
      </c>
      <c r="I27" s="504" t="s">
        <v>1296</v>
      </c>
      <c r="K27" s="508">
        <f>SUMIFS('1F - ADIT Remeasurement'!$AF$11:$AF$124,'1F - ADIT Remeasurement'!$E$11:$E$124,"Unprotected Property",'1F - ADIT Remeasurement'!$AH$11:$AH$124,"282")</f>
        <v>-54437931.937298149</v>
      </c>
      <c r="L27" s="595"/>
      <c r="M27" s="508">
        <v>-10887586.450161485</v>
      </c>
      <c r="N27" s="595"/>
      <c r="O27" s="1479">
        <f>-M27</f>
        <v>10887586.450161485</v>
      </c>
      <c r="P27" s="595"/>
      <c r="Q27" s="515">
        <f>M27+O27</f>
        <v>0</v>
      </c>
      <c r="T27" s="398"/>
    </row>
    <row r="28" spans="1:20">
      <c r="C28" s="367">
        <f>C27+1</f>
        <v>11</v>
      </c>
      <c r="E28" s="490" t="s">
        <v>1271</v>
      </c>
      <c r="G28" s="507" t="s">
        <v>769</v>
      </c>
      <c r="I28" s="504" t="s">
        <v>1296</v>
      </c>
      <c r="K28" s="515">
        <f>SUMIFS('1F - ADIT Remeasurement'!$AF$11:$AF$124,'1F - ADIT Remeasurement'!$E$11:$E$124,"Unprotected Property",'1F - ADIT Remeasurement'!$AH$11:$AH$124,"283")</f>
        <v>0</v>
      </c>
      <c r="L28" s="595"/>
      <c r="M28" s="515">
        <v>0</v>
      </c>
      <c r="N28" s="595"/>
      <c r="O28" s="1479">
        <f>-K28/5</f>
        <v>0</v>
      </c>
      <c r="P28" s="595"/>
      <c r="Q28" s="515">
        <f>M28+O28</f>
        <v>0</v>
      </c>
    </row>
    <row r="29" spans="1:20" ht="5.15" customHeight="1">
      <c r="K29" s="509"/>
      <c r="M29" s="509"/>
      <c r="O29" s="509"/>
      <c r="Q29" s="509"/>
    </row>
    <row r="30" spans="1:20" ht="13">
      <c r="C30" s="367">
        <f>C28+1</f>
        <v>12</v>
      </c>
      <c r="E30" s="364" t="s">
        <v>1294</v>
      </c>
      <c r="K30" s="495">
        <f>SUM(K24:K29)</f>
        <v>-54437931.937298149</v>
      </c>
      <c r="L30" s="492"/>
      <c r="M30" s="495">
        <f>SUM(M24:M29)</f>
        <v>-10887586.450161485</v>
      </c>
      <c r="N30" s="495"/>
      <c r="O30" s="495">
        <f>SUM(O24:O29)</f>
        <v>10887586.450161485</v>
      </c>
      <c r="P30" s="495"/>
      <c r="Q30" s="495">
        <f>SUM(Q24:Q29)</f>
        <v>0</v>
      </c>
    </row>
    <row r="32" spans="1:20" ht="13">
      <c r="A32" s="502"/>
      <c r="B32" s="502"/>
      <c r="C32" s="367">
        <f>C30+1</f>
        <v>13</v>
      </c>
      <c r="D32" s="502"/>
      <c r="E32" s="503" t="s">
        <v>1297</v>
      </c>
      <c r="F32" s="502"/>
      <c r="G32" s="504"/>
      <c r="H32" s="502"/>
      <c r="I32" s="504"/>
      <c r="J32" s="502"/>
      <c r="K32" s="505"/>
      <c r="M32" s="495"/>
      <c r="O32" s="506"/>
      <c r="Q32" s="502"/>
    </row>
    <row r="33" spans="3:20" ht="5.15" customHeight="1"/>
    <row r="34" spans="3:20">
      <c r="C34" s="367">
        <f>C32+1</f>
        <v>14</v>
      </c>
      <c r="E34" s="490" t="s">
        <v>1269</v>
      </c>
      <c r="G34" s="507" t="s">
        <v>769</v>
      </c>
      <c r="I34" s="504" t="s">
        <v>1298</v>
      </c>
      <c r="K34" s="493">
        <f>SUMIFS('1F - ADIT Remeasurement'!$AF$11:$AF$124,'1F - ADIT Remeasurement'!$E$11:$E$124,"Protected Property",'1F - ADIT Remeasurement'!$AH$11:$AH$124,"190")</f>
        <v>3570954.0898157381</v>
      </c>
      <c r="L34" s="492"/>
      <c r="M34" s="493">
        <v>3570954</v>
      </c>
      <c r="N34" s="492"/>
      <c r="O34" s="493">
        <v>0</v>
      </c>
      <c r="P34" s="492"/>
      <c r="Q34" s="493">
        <f>M34+O34</f>
        <v>3570954</v>
      </c>
    </row>
    <row r="35" spans="3:20">
      <c r="C35" s="367">
        <f>C34+1</f>
        <v>15</v>
      </c>
      <c r="E35" s="490" t="s">
        <v>1293</v>
      </c>
      <c r="G35" s="507" t="s">
        <v>769</v>
      </c>
      <c r="I35" s="504" t="s">
        <v>1298</v>
      </c>
      <c r="K35" s="508">
        <f>SUMIFS('1F - ADIT Remeasurement'!$AF$11:$AF$124,'1F - ADIT Remeasurement'!$E$11:$E$124,"Protected Property",'1F - ADIT Remeasurement'!$AH$11:$AH$124,"281")</f>
        <v>0</v>
      </c>
      <c r="L35" s="594"/>
      <c r="M35" s="508">
        <v>0</v>
      </c>
      <c r="N35" s="594"/>
      <c r="O35" s="508">
        <v>0</v>
      </c>
      <c r="P35" s="594"/>
      <c r="Q35" s="508">
        <f>M35+O35</f>
        <v>0</v>
      </c>
    </row>
    <row r="36" spans="3:20">
      <c r="C36" s="367">
        <f>C35+1</f>
        <v>16</v>
      </c>
      <c r="E36" s="490" t="s">
        <v>1270</v>
      </c>
      <c r="G36" s="507" t="s">
        <v>769</v>
      </c>
      <c r="I36" s="504" t="s">
        <v>1298</v>
      </c>
      <c r="K36" s="508">
        <f>SUMIFS('1F - ADIT Remeasurement'!$AF$11:$AF$124,'1F - ADIT Remeasurement'!$E$11:$E$124,"Protected Property",'1F - ADIT Remeasurement'!$AH$11:$AH$124,"282")</f>
        <v>-51415785.138475791</v>
      </c>
      <c r="L36" s="594"/>
      <c r="M36" s="508">
        <v>-48688761.7005274</v>
      </c>
      <c r="N36" s="594"/>
      <c r="O36" s="508">
        <v>981820</v>
      </c>
      <c r="P36" s="594"/>
      <c r="Q36" s="508">
        <f>M36+O36</f>
        <v>-47706941.7005274</v>
      </c>
    </row>
    <row r="37" spans="3:20">
      <c r="C37" s="367">
        <f>C36+1</f>
        <v>17</v>
      </c>
      <c r="E37" s="490" t="s">
        <v>1271</v>
      </c>
      <c r="G37" s="507" t="s">
        <v>769</v>
      </c>
      <c r="I37" s="504" t="s">
        <v>1298</v>
      </c>
      <c r="K37" s="508">
        <f>SUMIFS('1F - ADIT Remeasurement'!$AF$11:$AF$124,'1F - ADIT Remeasurement'!$E$11:$E$124,"Protected Property",'1F - ADIT Remeasurement'!$AH$11:$AH$124,"283")</f>
        <v>0</v>
      </c>
      <c r="L37" s="594"/>
      <c r="M37" s="508">
        <v>0</v>
      </c>
      <c r="N37" s="594"/>
      <c r="O37" s="508">
        <v>0</v>
      </c>
      <c r="P37" s="594"/>
      <c r="Q37" s="508">
        <f>M37+O37</f>
        <v>0</v>
      </c>
    </row>
    <row r="38" spans="3:20" ht="5.15" customHeight="1">
      <c r="K38" s="509"/>
      <c r="M38" s="509"/>
      <c r="O38" s="509"/>
      <c r="Q38" s="509"/>
    </row>
    <row r="39" spans="3:20" ht="13">
      <c r="C39" s="367">
        <f>C37+1</f>
        <v>18</v>
      </c>
      <c r="E39" s="364" t="s">
        <v>1294</v>
      </c>
      <c r="K39" s="495">
        <f>SUM(K33:K38)</f>
        <v>-47844831.048660055</v>
      </c>
      <c r="L39" s="492"/>
      <c r="M39" s="495">
        <f>SUM(M33:M38)</f>
        <v>-45117807.7005274</v>
      </c>
      <c r="N39" s="492"/>
      <c r="O39" s="495">
        <f>SUM(O33:O38)</f>
        <v>981820</v>
      </c>
      <c r="P39" s="495"/>
      <c r="Q39" s="495">
        <f>SUM(Q33:Q38)</f>
        <v>-44135987.7005274</v>
      </c>
      <c r="T39" s="398"/>
    </row>
    <row r="41" spans="3:20" ht="13.5" thickBot="1">
      <c r="C41" s="367">
        <f>C39+1</f>
        <v>19</v>
      </c>
      <c r="E41" s="364" t="s">
        <v>1299</v>
      </c>
      <c r="K41" s="510">
        <f>K21+K30+K39</f>
        <v>-108127730.50144687</v>
      </c>
      <c r="L41" s="495"/>
      <c r="M41" s="510">
        <f>M21+M30+M39</f>
        <v>-56005394.150688887</v>
      </c>
      <c r="N41" s="495"/>
      <c r="O41" s="510">
        <f>O21+O30+O39</f>
        <v>11869406.450161485</v>
      </c>
      <c r="P41" s="495"/>
      <c r="Q41" s="510">
        <f>Q21+Q30+Q39</f>
        <v>-44135987.7005274</v>
      </c>
      <c r="T41" s="511"/>
    </row>
    <row r="44" spans="3:20" ht="15.75" customHeight="1">
      <c r="C44" s="1692" t="s">
        <v>1300</v>
      </c>
      <c r="D44" s="1693"/>
      <c r="E44" s="1693"/>
      <c r="F44" s="1693"/>
      <c r="G44" s="1693"/>
      <c r="H44" s="1693"/>
      <c r="I44" s="1693"/>
      <c r="J44" s="1693"/>
      <c r="K44" s="1693"/>
      <c r="L44" s="1693"/>
      <c r="M44" s="1693"/>
      <c r="N44" s="1693"/>
      <c r="O44" s="1693"/>
      <c r="P44" s="1693"/>
      <c r="Q44" s="1694"/>
    </row>
    <row r="46" spans="3:20" ht="13">
      <c r="E46" s="365" t="s">
        <v>165</v>
      </c>
      <c r="F46" s="365"/>
      <c r="G46" s="365" t="s">
        <v>166</v>
      </c>
      <c r="H46" s="365"/>
      <c r="I46" s="365" t="s">
        <v>1056</v>
      </c>
      <c r="J46" s="365"/>
      <c r="K46" s="365" t="s">
        <v>1194</v>
      </c>
      <c r="L46" s="365"/>
      <c r="M46" s="365" t="s">
        <v>1284</v>
      </c>
      <c r="N46" s="365"/>
      <c r="O46" s="365" t="s">
        <v>1196</v>
      </c>
      <c r="P46" s="365"/>
      <c r="Q46" s="365" t="s">
        <v>1197</v>
      </c>
    </row>
    <row r="47" spans="3:20" ht="15" customHeight="1">
      <c r="C47" s="1684" t="s">
        <v>1204</v>
      </c>
      <c r="D47" s="583"/>
      <c r="E47" s="1686" t="s">
        <v>1266</v>
      </c>
      <c r="G47" s="1688" t="s">
        <v>256</v>
      </c>
      <c r="I47" s="1688" t="s">
        <v>1285</v>
      </c>
      <c r="K47" s="512" t="s">
        <v>1301</v>
      </c>
      <c r="M47" s="1481" t="str">
        <f>M11</f>
        <v>December 31, 2021</v>
      </c>
      <c r="O47" s="1690" t="s">
        <v>1287</v>
      </c>
      <c r="Q47" s="1482" t="str">
        <f>Q11</f>
        <v>December 31, 2022</v>
      </c>
    </row>
    <row r="48" spans="3:20" ht="33.75" customHeight="1">
      <c r="C48" s="1685"/>
      <c r="D48" s="583"/>
      <c r="E48" s="1687"/>
      <c r="F48" s="500"/>
      <c r="G48" s="1689"/>
      <c r="H48" s="500"/>
      <c r="I48" s="1689"/>
      <c r="J48" s="500"/>
      <c r="K48" s="501" t="s">
        <v>1288</v>
      </c>
      <c r="M48" s="585" t="s">
        <v>1289</v>
      </c>
      <c r="O48" s="1691"/>
      <c r="Q48" s="585" t="s">
        <v>1290</v>
      </c>
    </row>
    <row r="49" spans="1:20" ht="5.15" customHeight="1"/>
    <row r="50" spans="1:20" ht="13">
      <c r="A50" s="502"/>
      <c r="B50" s="502"/>
      <c r="C50" s="367">
        <f>C41+1</f>
        <v>20</v>
      </c>
      <c r="D50" s="502"/>
      <c r="E50" s="503" t="s">
        <v>1297</v>
      </c>
      <c r="F50" s="502"/>
      <c r="G50" s="504"/>
      <c r="H50" s="502"/>
      <c r="I50" s="504"/>
      <c r="J50" s="502"/>
      <c r="K50" s="505"/>
      <c r="M50" s="495"/>
      <c r="O50" s="506"/>
      <c r="Q50" s="502"/>
    </row>
    <row r="51" spans="1:20" ht="5.15" customHeight="1"/>
    <row r="52" spans="1:20">
      <c r="C52" s="367">
        <f>C50+1</f>
        <v>21</v>
      </c>
      <c r="E52" s="490" t="s">
        <v>1269</v>
      </c>
      <c r="G52" s="507" t="s">
        <v>297</v>
      </c>
      <c r="I52" s="504" t="s">
        <v>1298</v>
      </c>
      <c r="K52" s="493">
        <v>0</v>
      </c>
      <c r="L52" s="492"/>
      <c r="M52" s="493">
        <v>0</v>
      </c>
      <c r="N52" s="492"/>
      <c r="O52" s="493">
        <v>0</v>
      </c>
      <c r="P52" s="492"/>
      <c r="Q52" s="493">
        <f>M52+O52</f>
        <v>0</v>
      </c>
    </row>
    <row r="53" spans="1:20">
      <c r="C53" s="367">
        <f>C52+1</f>
        <v>22</v>
      </c>
      <c r="E53" s="490" t="s">
        <v>1293</v>
      </c>
      <c r="G53" s="507" t="s">
        <v>297</v>
      </c>
      <c r="I53" s="504" t="s">
        <v>1298</v>
      </c>
      <c r="K53" s="508">
        <v>0</v>
      </c>
      <c r="L53" s="594"/>
      <c r="M53" s="508">
        <v>0</v>
      </c>
      <c r="N53" s="594"/>
      <c r="O53" s="508">
        <v>0</v>
      </c>
      <c r="P53" s="594"/>
      <c r="Q53" s="508">
        <f>M53+O53</f>
        <v>0</v>
      </c>
    </row>
    <row r="54" spans="1:20">
      <c r="C54" s="367">
        <f>C53+1</f>
        <v>23</v>
      </c>
      <c r="E54" s="490" t="s">
        <v>1270</v>
      </c>
      <c r="G54" s="507" t="s">
        <v>297</v>
      </c>
      <c r="I54" s="504" t="s">
        <v>1298</v>
      </c>
      <c r="K54" s="508">
        <v>-228106</v>
      </c>
      <c r="L54" s="594"/>
      <c r="M54" s="508">
        <v>0</v>
      </c>
      <c r="N54" s="594"/>
      <c r="O54" s="508">
        <v>0</v>
      </c>
      <c r="P54" s="594"/>
      <c r="Q54" s="508">
        <f>M54+O54</f>
        <v>0</v>
      </c>
    </row>
    <row r="55" spans="1:20">
      <c r="C55" s="367">
        <f>C54+1</f>
        <v>24</v>
      </c>
      <c r="E55" s="490" t="s">
        <v>1271</v>
      </c>
      <c r="G55" s="507" t="s">
        <v>297</v>
      </c>
      <c r="I55" s="504" t="s">
        <v>1298</v>
      </c>
      <c r="K55" s="508">
        <v>0</v>
      </c>
      <c r="L55" s="594"/>
      <c r="M55" s="508">
        <v>0</v>
      </c>
      <c r="N55" s="594"/>
      <c r="O55" s="508">
        <v>0</v>
      </c>
      <c r="P55" s="594"/>
      <c r="Q55" s="508">
        <f>M55+O55</f>
        <v>0</v>
      </c>
      <c r="R55" s="313" t="s">
        <v>86</v>
      </c>
      <c r="S55" s="313" t="s">
        <v>86</v>
      </c>
      <c r="T55" s="313" t="s">
        <v>86</v>
      </c>
    </row>
    <row r="56" spans="1:20" ht="5.15" customHeight="1">
      <c r="K56" s="509"/>
      <c r="M56" s="509"/>
      <c r="O56" s="509"/>
      <c r="Q56" s="509"/>
    </row>
    <row r="57" spans="1:20" ht="13">
      <c r="C57" s="367">
        <f>C55+1</f>
        <v>25</v>
      </c>
      <c r="E57" s="364" t="s">
        <v>1294</v>
      </c>
      <c r="K57" s="495">
        <f>SUM(K51:K56)</f>
        <v>-228106</v>
      </c>
      <c r="L57" s="495"/>
      <c r="M57" s="495">
        <f>SUM(M51:M56)</f>
        <v>0</v>
      </c>
      <c r="N57" s="495"/>
      <c r="O57" s="495">
        <f>SUM(O51:O56)</f>
        <v>0</v>
      </c>
      <c r="P57" s="495"/>
      <c r="Q57" s="495">
        <f>SUM(Q51:Q56)</f>
        <v>0</v>
      </c>
    </row>
    <row r="59" spans="1:20" ht="13.5" thickBot="1">
      <c r="C59" s="367">
        <f>C57+1</f>
        <v>26</v>
      </c>
      <c r="E59" s="364" t="s">
        <v>1299</v>
      </c>
      <c r="K59" s="510">
        <f>K57</f>
        <v>-228106</v>
      </c>
      <c r="L59" s="495"/>
      <c r="M59" s="510">
        <f>M57</f>
        <v>0</v>
      </c>
      <c r="N59" s="495"/>
      <c r="O59" s="510">
        <f>O57</f>
        <v>0</v>
      </c>
      <c r="P59" s="495"/>
      <c r="Q59" s="510">
        <f>Q57</f>
        <v>0</v>
      </c>
    </row>
    <row r="60" spans="1:20" ht="13">
      <c r="C60" s="367"/>
      <c r="E60" s="364"/>
      <c r="K60" s="513"/>
      <c r="L60" s="495"/>
      <c r="M60" s="513"/>
      <c r="N60" s="495"/>
      <c r="P60" s="495"/>
    </row>
    <row r="61" spans="1:20" ht="13">
      <c r="C61" s="367"/>
      <c r="E61" s="364"/>
      <c r="L61" s="495"/>
      <c r="N61" s="495"/>
      <c r="P61" s="495"/>
      <c r="T61" s="511"/>
    </row>
    <row r="62" spans="1:20" ht="15.75" customHeight="1">
      <c r="C62" s="1692" t="s">
        <v>1302</v>
      </c>
      <c r="D62" s="1693"/>
      <c r="E62" s="1693"/>
      <c r="F62" s="1693"/>
      <c r="G62" s="1693"/>
      <c r="H62" s="1693"/>
      <c r="I62" s="1693"/>
      <c r="J62" s="1693"/>
      <c r="K62" s="1693"/>
      <c r="L62" s="1693"/>
      <c r="M62" s="1693"/>
      <c r="N62" s="1693"/>
      <c r="O62" s="1693"/>
      <c r="P62" s="1693"/>
      <c r="Q62" s="1694"/>
    </row>
    <row r="64" spans="1:20" ht="13">
      <c r="E64" s="365" t="s">
        <v>165</v>
      </c>
      <c r="F64" s="365"/>
      <c r="G64" s="365" t="s">
        <v>166</v>
      </c>
      <c r="H64" s="365"/>
      <c r="I64" s="365" t="s">
        <v>1056</v>
      </c>
      <c r="J64" s="365"/>
      <c r="K64" s="365" t="s">
        <v>1194</v>
      </c>
      <c r="L64" s="365"/>
      <c r="M64" s="365" t="s">
        <v>1284</v>
      </c>
      <c r="N64" s="365"/>
      <c r="O64" s="365" t="s">
        <v>1196</v>
      </c>
      <c r="P64" s="365"/>
      <c r="Q64" s="365" t="s">
        <v>1197</v>
      </c>
    </row>
    <row r="65" spans="1:20" ht="19.5" customHeight="1">
      <c r="C65" s="1684" t="s">
        <v>1204</v>
      </c>
      <c r="D65" s="583"/>
      <c r="E65" s="1686" t="s">
        <v>1266</v>
      </c>
      <c r="G65" s="1688" t="s">
        <v>256</v>
      </c>
      <c r="I65" s="1688" t="s">
        <v>1285</v>
      </c>
      <c r="K65" s="499"/>
      <c r="M65" s="1481" t="str">
        <f>M11</f>
        <v>December 31, 2021</v>
      </c>
      <c r="O65" s="1690" t="s">
        <v>1287</v>
      </c>
      <c r="Q65" s="1481" t="str">
        <f>Q11</f>
        <v>December 31, 2022</v>
      </c>
    </row>
    <row r="66" spans="1:20" ht="25">
      <c r="C66" s="1685"/>
      <c r="D66" s="583"/>
      <c r="E66" s="1687"/>
      <c r="F66" s="500"/>
      <c r="G66" s="1689"/>
      <c r="H66" s="500"/>
      <c r="I66" s="1689"/>
      <c r="J66" s="500"/>
      <c r="K66" s="501" t="s">
        <v>1288</v>
      </c>
      <c r="M66" s="585" t="s">
        <v>1289</v>
      </c>
      <c r="O66" s="1691"/>
      <c r="Q66" s="585" t="s">
        <v>1290</v>
      </c>
    </row>
    <row r="67" spans="1:20" ht="5.15" customHeight="1"/>
    <row r="68" spans="1:20" ht="13">
      <c r="A68" s="502"/>
      <c r="B68" s="502"/>
      <c r="C68" s="367">
        <f>C59+1</f>
        <v>27</v>
      </c>
      <c r="D68" s="502"/>
      <c r="E68" s="503" t="s">
        <v>1291</v>
      </c>
      <c r="F68" s="502"/>
      <c r="G68" s="504"/>
      <c r="H68" s="502"/>
      <c r="I68" s="504"/>
      <c r="J68" s="502"/>
      <c r="K68" s="505"/>
      <c r="M68" s="495"/>
      <c r="O68" s="506"/>
      <c r="Q68" s="502"/>
    </row>
    <row r="69" spans="1:20" ht="5.15" customHeight="1"/>
    <row r="70" spans="1:20">
      <c r="C70" s="367">
        <f>C68+1</f>
        <v>28</v>
      </c>
      <c r="E70" s="490" t="s">
        <v>1269</v>
      </c>
      <c r="G70" s="507"/>
      <c r="I70" s="504"/>
      <c r="K70" s="493">
        <f>K16</f>
        <v>-831665.8690341271</v>
      </c>
      <c r="L70" s="492"/>
      <c r="M70" s="493">
        <f>M16</f>
        <v>0</v>
      </c>
      <c r="N70" s="492"/>
      <c r="O70" s="493">
        <f>O16</f>
        <v>0</v>
      </c>
      <c r="P70" s="492"/>
      <c r="Q70" s="493">
        <f>M70+O70</f>
        <v>0</v>
      </c>
      <c r="T70" s="398"/>
    </row>
    <row r="71" spans="1:20">
      <c r="C71" s="367">
        <f>C70+1</f>
        <v>29</v>
      </c>
      <c r="E71" s="490" t="s">
        <v>1293</v>
      </c>
      <c r="G71" s="507"/>
      <c r="I71" s="504"/>
      <c r="K71" s="508">
        <f>K17</f>
        <v>0</v>
      </c>
      <c r="M71" s="508">
        <f>M17</f>
        <v>0</v>
      </c>
      <c r="O71" s="508">
        <f>O17</f>
        <v>0</v>
      </c>
      <c r="Q71" s="494">
        <f>M71+O71</f>
        <v>0</v>
      </c>
    </row>
    <row r="72" spans="1:20">
      <c r="C72" s="367">
        <f>C71+1</f>
        <v>30</v>
      </c>
      <c r="E72" s="490" t="s">
        <v>1270</v>
      </c>
      <c r="G72" s="507"/>
      <c r="I72" s="504"/>
      <c r="K72" s="508">
        <f>K18</f>
        <v>0</v>
      </c>
      <c r="M72" s="508">
        <f>M18</f>
        <v>0</v>
      </c>
      <c r="O72" s="508">
        <f>O18</f>
        <v>0</v>
      </c>
      <c r="Q72" s="494">
        <f>M72+O72</f>
        <v>0</v>
      </c>
    </row>
    <row r="73" spans="1:20">
      <c r="C73" s="367">
        <f>C72+1</f>
        <v>31</v>
      </c>
      <c r="E73" s="490" t="s">
        <v>1271</v>
      </c>
      <c r="G73" s="507"/>
      <c r="I73" s="504"/>
      <c r="K73" s="508">
        <f>K19</f>
        <v>-5013301.6464545364</v>
      </c>
      <c r="M73" s="508">
        <f>M19</f>
        <v>0</v>
      </c>
      <c r="O73" s="508">
        <f>O19</f>
        <v>0</v>
      </c>
      <c r="Q73" s="494">
        <f>M73+O73</f>
        <v>0</v>
      </c>
      <c r="T73" s="398"/>
    </row>
    <row r="74" spans="1:20" ht="5.15" customHeight="1">
      <c r="K74" s="509"/>
      <c r="M74" s="509"/>
      <c r="O74" s="509"/>
      <c r="Q74" s="509"/>
    </row>
    <row r="75" spans="1:20" ht="13">
      <c r="C75" s="367">
        <f>C73+1</f>
        <v>32</v>
      </c>
      <c r="E75" s="364" t="s">
        <v>1294</v>
      </c>
      <c r="K75" s="495">
        <f>SUM(K69:K74)</f>
        <v>-5844967.5154886637</v>
      </c>
      <c r="L75" s="495"/>
      <c r="M75" s="495">
        <f>SUM(M69:M74)</f>
        <v>0</v>
      </c>
      <c r="N75" s="492"/>
      <c r="O75" s="495">
        <f>SUM(O69:O74)</f>
        <v>0</v>
      </c>
      <c r="P75" s="495"/>
      <c r="Q75" s="495">
        <f>SUM(Q69:Q74)</f>
        <v>0</v>
      </c>
    </row>
    <row r="76" spans="1:20">
      <c r="C76" s="367"/>
    </row>
    <row r="77" spans="1:20" ht="13">
      <c r="A77" s="502"/>
      <c r="B77" s="502"/>
      <c r="C77" s="367">
        <f>C75+1</f>
        <v>33</v>
      </c>
      <c r="D77" s="502"/>
      <c r="E77" s="503" t="s">
        <v>1295</v>
      </c>
      <c r="F77" s="502"/>
      <c r="G77" s="504"/>
      <c r="H77" s="502"/>
      <c r="I77" s="504"/>
      <c r="J77" s="502"/>
      <c r="K77" s="505"/>
      <c r="M77" s="495"/>
      <c r="O77" s="506"/>
      <c r="Q77" s="502"/>
    </row>
    <row r="78" spans="1:20" ht="5.15" customHeight="1"/>
    <row r="79" spans="1:20">
      <c r="C79" s="367">
        <f>C77+1</f>
        <v>34</v>
      </c>
      <c r="E79" s="490" t="s">
        <v>1269</v>
      </c>
      <c r="G79" s="507"/>
      <c r="I79" s="504"/>
      <c r="K79" s="493">
        <f>K25</f>
        <v>0</v>
      </c>
      <c r="L79" s="492"/>
      <c r="M79" s="493">
        <f>M25</f>
        <v>0</v>
      </c>
      <c r="N79" s="495"/>
      <c r="O79" s="493">
        <f>O25</f>
        <v>0</v>
      </c>
      <c r="P79" s="495"/>
      <c r="Q79" s="493">
        <f>M79+O79</f>
        <v>0</v>
      </c>
    </row>
    <row r="80" spans="1:20">
      <c r="C80" s="367">
        <f>C79+1</f>
        <v>35</v>
      </c>
      <c r="E80" s="490" t="s">
        <v>1293</v>
      </c>
      <c r="G80" s="507"/>
      <c r="I80" s="504"/>
      <c r="K80" s="508">
        <f>K26</f>
        <v>0</v>
      </c>
      <c r="M80" s="508">
        <f>M26</f>
        <v>0</v>
      </c>
      <c r="O80" s="508">
        <f>O26</f>
        <v>0</v>
      </c>
      <c r="Q80" s="494">
        <f>M80+O80</f>
        <v>0</v>
      </c>
    </row>
    <row r="81" spans="1:20">
      <c r="C81" s="367">
        <f>C80+1</f>
        <v>36</v>
      </c>
      <c r="E81" s="490" t="s">
        <v>1270</v>
      </c>
      <c r="G81" s="507"/>
      <c r="I81" s="504"/>
      <c r="K81" s="508">
        <f>K27</f>
        <v>-54437931.937298149</v>
      </c>
      <c r="M81" s="508">
        <f>M27</f>
        <v>-10887586.450161485</v>
      </c>
      <c r="O81" s="606">
        <f>-M81</f>
        <v>10887586.450161485</v>
      </c>
      <c r="Q81" s="494">
        <f>M81+O81</f>
        <v>0</v>
      </c>
      <c r="T81" s="398"/>
    </row>
    <row r="82" spans="1:20">
      <c r="C82" s="367">
        <f>C81+1</f>
        <v>37</v>
      </c>
      <c r="E82" s="490" t="s">
        <v>1271</v>
      </c>
      <c r="G82" s="507"/>
      <c r="I82" s="504"/>
      <c r="K82" s="508">
        <f>K28</f>
        <v>0</v>
      </c>
      <c r="M82" s="508">
        <f>M28</f>
        <v>0</v>
      </c>
      <c r="O82" s="508">
        <f>O28</f>
        <v>0</v>
      </c>
      <c r="Q82" s="494">
        <f>M82+O82</f>
        <v>0</v>
      </c>
    </row>
    <row r="83" spans="1:20" ht="5.15" customHeight="1">
      <c r="K83" s="509"/>
      <c r="M83" s="509"/>
      <c r="O83" s="509"/>
      <c r="Q83" s="509"/>
    </row>
    <row r="84" spans="1:20" ht="13">
      <c r="C84" s="367">
        <f>C82+1</f>
        <v>38</v>
      </c>
      <c r="E84" s="364" t="s">
        <v>1294</v>
      </c>
      <c r="K84" s="495">
        <f>SUM(K78:K83)</f>
        <v>-54437931.937298149</v>
      </c>
      <c r="L84" s="492"/>
      <c r="M84" s="495">
        <f>SUM(M78:M83)</f>
        <v>-10887586.450161485</v>
      </c>
      <c r="N84" s="495"/>
      <c r="O84" s="495">
        <f>SUM(O78:O83)</f>
        <v>10887586.450161485</v>
      </c>
      <c r="P84" s="495"/>
      <c r="Q84" s="495">
        <f>SUM(Q78:Q83)</f>
        <v>0</v>
      </c>
    </row>
    <row r="86" spans="1:20" ht="13">
      <c r="A86" s="502"/>
      <c r="B86" s="502"/>
      <c r="C86" s="367">
        <f>C84+1</f>
        <v>39</v>
      </c>
      <c r="D86" s="502"/>
      <c r="E86" s="503" t="s">
        <v>1297</v>
      </c>
      <c r="F86" s="502"/>
      <c r="G86" s="504"/>
      <c r="H86" s="502"/>
      <c r="I86" s="504"/>
      <c r="J86" s="502"/>
      <c r="K86" s="505"/>
      <c r="M86" s="495"/>
      <c r="O86" s="506"/>
      <c r="Q86" s="502"/>
    </row>
    <row r="87" spans="1:20" ht="5.15" customHeight="1"/>
    <row r="88" spans="1:20">
      <c r="C88" s="367">
        <f>C86+1</f>
        <v>40</v>
      </c>
      <c r="E88" s="490" t="s">
        <v>1269</v>
      </c>
      <c r="G88" s="507"/>
      <c r="I88" s="504"/>
      <c r="K88" s="493">
        <f>K34+K52</f>
        <v>3570954.0898157381</v>
      </c>
      <c r="M88" s="493">
        <f>M34+M52</f>
        <v>3570954</v>
      </c>
      <c r="O88" s="493">
        <f>O34+O52</f>
        <v>0</v>
      </c>
      <c r="Q88" s="493">
        <f>Q34+Q52</f>
        <v>3570954</v>
      </c>
    </row>
    <row r="89" spans="1:20">
      <c r="C89" s="367">
        <f>C88+1</f>
        <v>41</v>
      </c>
      <c r="E89" s="490" t="s">
        <v>1293</v>
      </c>
      <c r="G89" s="507"/>
      <c r="I89" s="504"/>
      <c r="K89" s="508">
        <f>K35+K53</f>
        <v>0</v>
      </c>
      <c r="M89" s="508">
        <f>M35+M53</f>
        <v>0</v>
      </c>
      <c r="O89" s="508">
        <f>O35+O53</f>
        <v>0</v>
      </c>
      <c r="Q89" s="508">
        <f>Q35+Q53</f>
        <v>0</v>
      </c>
    </row>
    <row r="90" spans="1:20">
      <c r="C90" s="367">
        <f>C89+1</f>
        <v>42</v>
      </c>
      <c r="E90" s="490" t="s">
        <v>1270</v>
      </c>
      <c r="G90" s="507"/>
      <c r="I90" s="504"/>
      <c r="K90" s="508">
        <f>K36+K54</f>
        <v>-51643891.138475791</v>
      </c>
      <c r="M90" s="508">
        <f>M36+M54</f>
        <v>-48688761.7005274</v>
      </c>
      <c r="O90" s="508">
        <f>O36+O54</f>
        <v>981820</v>
      </c>
      <c r="Q90" s="508">
        <f>Q36+Q54</f>
        <v>-47706941.7005274</v>
      </c>
    </row>
    <row r="91" spans="1:20">
      <c r="C91" s="367">
        <f>C90+1</f>
        <v>43</v>
      </c>
      <c r="E91" s="490" t="s">
        <v>1271</v>
      </c>
      <c r="G91" s="507"/>
      <c r="I91" s="504"/>
      <c r="K91" s="508">
        <f>K37+K55</f>
        <v>0</v>
      </c>
      <c r="M91" s="508">
        <f>M37+M55</f>
        <v>0</v>
      </c>
      <c r="O91" s="508">
        <f>O37+O55</f>
        <v>0</v>
      </c>
      <c r="Q91" s="508">
        <f>Q37+Q55</f>
        <v>0</v>
      </c>
    </row>
    <row r="92" spans="1:20" ht="5.15" customHeight="1">
      <c r="K92" s="509"/>
      <c r="M92" s="509"/>
      <c r="O92" s="509"/>
      <c r="Q92" s="509"/>
    </row>
    <row r="93" spans="1:20" ht="13">
      <c r="C93" s="367">
        <f>C91+1</f>
        <v>44</v>
      </c>
      <c r="E93" s="364" t="s">
        <v>1294</v>
      </c>
      <c r="K93" s="495">
        <f>SUM(K87:K92)</f>
        <v>-48072937.048660055</v>
      </c>
      <c r="L93" s="492"/>
      <c r="M93" s="495">
        <f>SUM(M87:M92)</f>
        <v>-45117807.7005274</v>
      </c>
      <c r="N93" s="492"/>
      <c r="O93" s="495">
        <f>SUM(O87:O92)</f>
        <v>981820</v>
      </c>
      <c r="P93" s="495"/>
      <c r="Q93" s="495">
        <f>SUM(Q87:Q92)</f>
        <v>-44135987.7005274</v>
      </c>
      <c r="T93" s="398"/>
    </row>
    <row r="95" spans="1:20" ht="13.5" thickBot="1">
      <c r="C95" s="367">
        <f>C93+1</f>
        <v>45</v>
      </c>
      <c r="E95" s="364" t="s">
        <v>1299</v>
      </c>
      <c r="K95" s="510">
        <f>K75+K84+K93</f>
        <v>-108355836.50144687</v>
      </c>
      <c r="L95" s="495"/>
      <c r="M95" s="510">
        <f>M75+M84+M93</f>
        <v>-56005394.150688887</v>
      </c>
      <c r="N95" s="495"/>
      <c r="O95" s="510">
        <f>O75+O84+O93</f>
        <v>11869406.450161485</v>
      </c>
      <c r="P95" s="495"/>
      <c r="Q95" s="510">
        <f>Q75+Q84+Q93</f>
        <v>-44135987.7005274</v>
      </c>
      <c r="T95" s="511"/>
    </row>
    <row r="96" spans="1:20" ht="13">
      <c r="C96" s="367"/>
      <c r="E96" s="364"/>
      <c r="K96" s="513"/>
      <c r="L96" s="495"/>
      <c r="M96" s="513"/>
      <c r="N96" s="495"/>
      <c r="O96" s="513"/>
      <c r="P96" s="495"/>
      <c r="Q96" s="513"/>
      <c r="T96" s="511"/>
    </row>
    <row r="97" spans="3:20" ht="13">
      <c r="C97" s="367"/>
      <c r="E97" s="364"/>
      <c r="L97" s="495"/>
      <c r="N97" s="495"/>
      <c r="P97" s="495"/>
      <c r="T97" s="511"/>
    </row>
    <row r="98" spans="3:20" ht="15.75" customHeight="1">
      <c r="C98" s="1692" t="s">
        <v>1302</v>
      </c>
      <c r="D98" s="1693"/>
      <c r="E98" s="1693"/>
      <c r="F98" s="1693"/>
      <c r="G98" s="1693"/>
      <c r="H98" s="1693"/>
      <c r="I98" s="1693"/>
      <c r="J98" s="1693"/>
      <c r="K98" s="1693"/>
      <c r="L98" s="1693"/>
      <c r="M98" s="1693"/>
      <c r="N98" s="1693"/>
      <c r="O98" s="1693"/>
      <c r="P98" s="1693"/>
      <c r="Q98" s="1694"/>
    </row>
    <row r="100" spans="3:20" ht="13">
      <c r="E100" s="365" t="s">
        <v>165</v>
      </c>
      <c r="F100" s="365"/>
      <c r="G100" s="365" t="s">
        <v>166</v>
      </c>
      <c r="H100" s="365"/>
      <c r="I100" s="365" t="s">
        <v>1056</v>
      </c>
      <c r="J100" s="365"/>
      <c r="K100" s="365" t="s">
        <v>1194</v>
      </c>
      <c r="L100" s="365"/>
      <c r="M100" s="365" t="s">
        <v>1284</v>
      </c>
      <c r="N100" s="365"/>
      <c r="O100" s="365" t="s">
        <v>1196</v>
      </c>
      <c r="P100" s="365"/>
      <c r="Q100" s="365" t="s">
        <v>1197</v>
      </c>
    </row>
    <row r="101" spans="3:20" ht="15" customHeight="1">
      <c r="C101" s="1684" t="s">
        <v>1204</v>
      </c>
      <c r="D101" s="583"/>
      <c r="E101" s="1686" t="s">
        <v>1266</v>
      </c>
      <c r="G101" s="1688" t="s">
        <v>256</v>
      </c>
      <c r="I101" s="1688" t="s">
        <v>1285</v>
      </c>
      <c r="M101" s="1481" t="str">
        <f>M11</f>
        <v>December 31, 2021</v>
      </c>
      <c r="O101" s="1690" t="s">
        <v>1287</v>
      </c>
      <c r="Q101" s="1481" t="str">
        <f>Q11</f>
        <v>December 31, 2022</v>
      </c>
    </row>
    <row r="102" spans="3:20" ht="25">
      <c r="C102" s="1685"/>
      <c r="D102" s="583"/>
      <c r="E102" s="1687"/>
      <c r="F102" s="500"/>
      <c r="G102" s="1689"/>
      <c r="H102" s="500"/>
      <c r="I102" s="1689"/>
      <c r="J102" s="500"/>
      <c r="K102" s="501" t="s">
        <v>1288</v>
      </c>
      <c r="M102" s="1476" t="s">
        <v>1289</v>
      </c>
      <c r="O102" s="1691"/>
      <c r="Q102" s="1476" t="s">
        <v>1290</v>
      </c>
    </row>
    <row r="103" spans="3:20" ht="5.15" customHeight="1"/>
    <row r="104" spans="3:20">
      <c r="C104" s="367">
        <f>C95+1</f>
        <v>46</v>
      </c>
      <c r="E104" s="490" t="s">
        <v>1269</v>
      </c>
      <c r="K104" s="493">
        <f>K16+K25+K34+K52</f>
        <v>2739288.2207816113</v>
      </c>
      <c r="L104" s="492"/>
      <c r="M104" s="493">
        <f>M16+M25+M34+M52</f>
        <v>3570954</v>
      </c>
      <c r="N104" s="492"/>
      <c r="O104" s="493">
        <f>O16+O25+O34+O52</f>
        <v>0</v>
      </c>
      <c r="P104" s="492"/>
      <c r="Q104" s="493">
        <f>M104+O104</f>
        <v>3570954</v>
      </c>
    </row>
    <row r="105" spans="3:20">
      <c r="C105" s="367">
        <f>C104+1</f>
        <v>47</v>
      </c>
      <c r="E105" s="490" t="s">
        <v>1293</v>
      </c>
      <c r="K105" s="494">
        <f>K17+K26+K35+K53</f>
        <v>0</v>
      </c>
      <c r="M105" s="494">
        <f>M17+M26+M35+M53</f>
        <v>0</v>
      </c>
      <c r="O105" s="494">
        <f>O17+O26+O35+O53</f>
        <v>0</v>
      </c>
      <c r="Q105" s="494">
        <f>M105+O105</f>
        <v>0</v>
      </c>
    </row>
    <row r="106" spans="3:20">
      <c r="C106" s="367">
        <f>C105+1</f>
        <v>48</v>
      </c>
      <c r="E106" s="490" t="s">
        <v>1270</v>
      </c>
      <c r="K106" s="494">
        <f>K18+K27+K36+K54</f>
        <v>-106081823.07577394</v>
      </c>
      <c r="M106" s="494">
        <f>M18+M27+M36+M54</f>
        <v>-59576348.150688887</v>
      </c>
      <c r="O106" s="494">
        <f>O18+O27+O36+O54</f>
        <v>11869406.450161485</v>
      </c>
      <c r="Q106" s="494">
        <f>M106+O106</f>
        <v>-47706941.7005274</v>
      </c>
    </row>
    <row r="107" spans="3:20">
      <c r="C107" s="367">
        <f>C106+1</f>
        <v>49</v>
      </c>
      <c r="E107" s="490" t="s">
        <v>1271</v>
      </c>
      <c r="K107" s="494">
        <f>K19+K28+K37+K55</f>
        <v>-5013301.6464545364</v>
      </c>
      <c r="M107" s="494">
        <f>M19+M28+M37+M55</f>
        <v>0</v>
      </c>
      <c r="O107" s="494">
        <f>O19+O28+O37+O55</f>
        <v>0</v>
      </c>
      <c r="Q107" s="494">
        <f>M107+O107</f>
        <v>0</v>
      </c>
    </row>
    <row r="108" spans="3:20" ht="5.15" customHeight="1">
      <c r="Q108" s="509"/>
    </row>
    <row r="109" spans="3:20" ht="13">
      <c r="C109" s="367">
        <f>C107+1</f>
        <v>50</v>
      </c>
      <c r="E109" s="364" t="s">
        <v>1299</v>
      </c>
      <c r="K109" s="514">
        <f>SUM(K104:K108)</f>
        <v>-108355836.50144687</v>
      </c>
      <c r="L109" s="495"/>
      <c r="M109" s="514">
        <f>SUM(M104:M108)</f>
        <v>-56005394.150688887</v>
      </c>
      <c r="N109" s="495"/>
      <c r="O109" s="514">
        <f>SUM(O104:O108)</f>
        <v>11869406.450161485</v>
      </c>
      <c r="P109" s="495"/>
      <c r="Q109" s="514">
        <f>SUM(Q104:Q108)</f>
        <v>-44135987.7005274</v>
      </c>
    </row>
    <row r="110" spans="3:20" ht="5.15" customHeight="1"/>
    <row r="111" spans="3:20">
      <c r="C111" s="367">
        <f>C109+1</f>
        <v>51</v>
      </c>
      <c r="E111" s="490" t="s">
        <v>1147</v>
      </c>
      <c r="G111" s="313" t="s">
        <v>1422</v>
      </c>
      <c r="K111" s="515">
        <f>'ATT H-1A'!$H$258</f>
        <v>1.3910140492418972</v>
      </c>
      <c r="M111" s="515">
        <f>'ATT H-1A'!$H$258</f>
        <v>1.3910140492418972</v>
      </c>
      <c r="O111" s="515">
        <f>'ATT H-1A'!$H$258</f>
        <v>1.3910140492418972</v>
      </c>
      <c r="Q111" s="515">
        <f>'ATT H-1A'!$H$258</f>
        <v>1.3910140492418972</v>
      </c>
    </row>
    <row r="112" spans="3:20" ht="5.15" customHeight="1"/>
    <row r="113" spans="3:19" ht="13.5" thickBot="1">
      <c r="C113" s="367">
        <f>C111+1</f>
        <v>52</v>
      </c>
      <c r="E113" s="364" t="s">
        <v>1303</v>
      </c>
      <c r="K113" s="516">
        <f>K109*K111</f>
        <v>-150724490.89087057</v>
      </c>
      <c r="L113" s="495"/>
      <c r="M113" s="516">
        <f>M109*M111</f>
        <v>-77904290.096938208</v>
      </c>
      <c r="N113" s="495"/>
      <c r="O113" s="516">
        <f>O109*O111</f>
        <v>16510511.12833702</v>
      </c>
      <c r="P113" s="495"/>
      <c r="Q113" s="516">
        <f>Q109*Q111</f>
        <v>-61393778.96860119</v>
      </c>
      <c r="S113" s="14"/>
    </row>
    <row r="114" spans="3:19" ht="13" thickTop="1"/>
    <row r="116" spans="3:19" ht="15.75" customHeight="1">
      <c r="C116" s="1692" t="s">
        <v>1304</v>
      </c>
      <c r="D116" s="1693"/>
      <c r="E116" s="1693"/>
      <c r="F116" s="1693"/>
      <c r="G116" s="1693"/>
      <c r="H116" s="1693"/>
      <c r="I116" s="1693"/>
      <c r="J116" s="1693"/>
      <c r="K116" s="1693"/>
      <c r="L116" s="1693"/>
      <c r="M116" s="1693"/>
      <c r="N116" s="1693"/>
      <c r="O116" s="1693"/>
      <c r="P116" s="1693"/>
      <c r="Q116" s="1694"/>
    </row>
    <row r="118" spans="3:19" ht="13">
      <c r="E118" s="365" t="s">
        <v>165</v>
      </c>
      <c r="F118" s="365"/>
      <c r="G118" s="365" t="s">
        <v>166</v>
      </c>
      <c r="H118" s="365"/>
      <c r="I118" s="365" t="s">
        <v>1056</v>
      </c>
      <c r="J118" s="365"/>
      <c r="K118" s="365" t="s">
        <v>1194</v>
      </c>
      <c r="L118" s="365"/>
      <c r="M118" s="365" t="s">
        <v>1284</v>
      </c>
      <c r="N118" s="365"/>
      <c r="O118" s="365" t="s">
        <v>1196</v>
      </c>
      <c r="P118" s="365"/>
      <c r="Q118" s="365" t="s">
        <v>1197</v>
      </c>
    </row>
    <row r="119" spans="3:19">
      <c r="C119" s="1695" t="s">
        <v>1204</v>
      </c>
      <c r="E119" s="1696" t="s">
        <v>1305</v>
      </c>
      <c r="G119" s="1698" t="s">
        <v>256</v>
      </c>
      <c r="H119" s="1698"/>
      <c r="I119" s="1698"/>
      <c r="K119" s="499"/>
      <c r="M119" s="1481" t="str">
        <f>M11</f>
        <v>December 31, 2021</v>
      </c>
      <c r="O119" s="1690"/>
      <c r="Q119" s="1481" t="str">
        <f>Q11</f>
        <v>December 31, 2022</v>
      </c>
    </row>
    <row r="120" spans="3:19" ht="25">
      <c r="C120" s="1672"/>
      <c r="E120" s="1697"/>
      <c r="G120" s="1699"/>
      <c r="H120" s="1699"/>
      <c r="I120" s="1699"/>
      <c r="J120" s="500"/>
      <c r="K120" s="501" t="s">
        <v>1288</v>
      </c>
      <c r="M120" s="1476" t="s">
        <v>1289</v>
      </c>
      <c r="O120" s="1691" t="s">
        <v>1287</v>
      </c>
      <c r="Q120" s="1476" t="s">
        <v>1290</v>
      </c>
    </row>
    <row r="121" spans="3:19" ht="5.15" customHeight="1"/>
    <row r="122" spans="3:19">
      <c r="C122" s="367">
        <f>C113+1</f>
        <v>53</v>
      </c>
      <c r="E122" s="490" t="s">
        <v>1306</v>
      </c>
      <c r="K122" s="493">
        <v>0</v>
      </c>
      <c r="L122" s="492"/>
      <c r="M122" s="493">
        <v>0</v>
      </c>
      <c r="N122" s="492"/>
      <c r="O122" s="493">
        <v>0</v>
      </c>
      <c r="P122" s="492"/>
      <c r="Q122" s="493">
        <v>0</v>
      </c>
    </row>
    <row r="123" spans="3:19">
      <c r="C123" s="367">
        <f>C122+1</f>
        <v>54</v>
      </c>
      <c r="E123" s="490" t="s">
        <v>1307</v>
      </c>
      <c r="K123" s="494">
        <f>K113</f>
        <v>-150724490.89087057</v>
      </c>
      <c r="M123" s="494">
        <f>M113</f>
        <v>-77904290.096938208</v>
      </c>
      <c r="O123" s="494">
        <f>O113</f>
        <v>16510511.12833702</v>
      </c>
      <c r="Q123" s="494">
        <f>Q113</f>
        <v>-61393778.96860119</v>
      </c>
    </row>
    <row r="124" spans="3:19" ht="5.15" customHeight="1">
      <c r="K124" s="509"/>
      <c r="M124" s="509"/>
      <c r="O124" s="509"/>
      <c r="Q124" s="509"/>
    </row>
    <row r="125" spans="3:19" ht="13">
      <c r="C125" s="367">
        <f>C123+1</f>
        <v>55</v>
      </c>
      <c r="E125" s="364" t="s">
        <v>1308</v>
      </c>
      <c r="K125" s="495">
        <f>SUM(K122:K124)</f>
        <v>-150724490.89087057</v>
      </c>
      <c r="L125" s="495"/>
      <c r="M125" s="495">
        <f>SUM(M122:M124)</f>
        <v>-77904290.096938208</v>
      </c>
      <c r="N125" s="492"/>
      <c r="O125" s="495">
        <f>SUM(O122:O124)</f>
        <v>16510511.12833702</v>
      </c>
      <c r="P125" s="492"/>
      <c r="Q125" s="495">
        <f>SUM(Q122:Q124)</f>
        <v>-61393778.96860119</v>
      </c>
    </row>
    <row r="129" spans="1:17" ht="15.75" customHeight="1">
      <c r="C129" s="1681" t="s">
        <v>1272</v>
      </c>
      <c r="D129" s="1681"/>
      <c r="E129" s="1681"/>
      <c r="F129" s="1681"/>
      <c r="G129" s="1681"/>
      <c r="H129" s="1681"/>
      <c r="I129" s="1681"/>
      <c r="J129" s="1681"/>
      <c r="K129" s="1681"/>
      <c r="L129" s="1681"/>
      <c r="M129" s="1681"/>
      <c r="N129" s="1681"/>
      <c r="O129" s="1681"/>
      <c r="P129" s="1681"/>
      <c r="Q129" s="1681"/>
    </row>
    <row r="131" spans="1:17" ht="15.75" customHeight="1">
      <c r="C131" s="1692" t="s">
        <v>1423</v>
      </c>
      <c r="D131" s="1693"/>
      <c r="E131" s="1693"/>
      <c r="F131" s="1693"/>
      <c r="G131" s="1693"/>
      <c r="H131" s="1693"/>
      <c r="I131" s="1693"/>
      <c r="J131" s="1693"/>
      <c r="K131" s="1693"/>
      <c r="L131" s="1693"/>
      <c r="M131" s="1693"/>
      <c r="N131" s="1693"/>
      <c r="O131" s="1693"/>
      <c r="P131" s="1693"/>
      <c r="Q131" s="1694"/>
    </row>
    <row r="133" spans="1:17" ht="13">
      <c r="E133" s="365" t="s">
        <v>165</v>
      </c>
      <c r="F133" s="365"/>
      <c r="G133" s="365" t="s">
        <v>166</v>
      </c>
      <c r="H133" s="365"/>
      <c r="I133" s="365" t="s">
        <v>1056</v>
      </c>
      <c r="J133" s="365"/>
      <c r="K133" s="365" t="s">
        <v>1194</v>
      </c>
      <c r="L133" s="365"/>
      <c r="M133" s="365" t="s">
        <v>1284</v>
      </c>
      <c r="N133" s="365"/>
      <c r="O133" s="365" t="s">
        <v>1196</v>
      </c>
      <c r="P133" s="365"/>
      <c r="Q133" s="365" t="s">
        <v>1197</v>
      </c>
    </row>
    <row r="134" spans="1:17" ht="15" customHeight="1">
      <c r="C134" s="1684" t="s">
        <v>1204</v>
      </c>
      <c r="D134" s="583"/>
      <c r="E134" s="1686" t="s">
        <v>1266</v>
      </c>
      <c r="G134" s="1688" t="s">
        <v>256</v>
      </c>
      <c r="I134" s="1688" t="s">
        <v>1285</v>
      </c>
      <c r="K134" s="499"/>
      <c r="M134" s="1481" t="str">
        <f>M11</f>
        <v>December 31, 2021</v>
      </c>
      <c r="O134" s="1690" t="s">
        <v>1287</v>
      </c>
      <c r="Q134" s="1481" t="str">
        <f>Q11</f>
        <v>December 31, 2022</v>
      </c>
    </row>
    <row r="135" spans="1:17" ht="25">
      <c r="C135" s="1685"/>
      <c r="D135" s="583"/>
      <c r="E135" s="1687"/>
      <c r="F135" s="500"/>
      <c r="G135" s="1689"/>
      <c r="H135" s="500"/>
      <c r="I135" s="1689"/>
      <c r="J135" s="500"/>
      <c r="K135" s="501" t="s">
        <v>1288</v>
      </c>
      <c r="M135" s="1476" t="s">
        <v>1289</v>
      </c>
      <c r="O135" s="1691"/>
      <c r="Q135" s="1476" t="s">
        <v>1290</v>
      </c>
    </row>
    <row r="136" spans="1:17" ht="5.15" customHeight="1"/>
    <row r="137" spans="1:17" ht="13">
      <c r="A137" s="502"/>
      <c r="B137" s="502"/>
      <c r="C137" s="367">
        <f>C125+1</f>
        <v>56</v>
      </c>
      <c r="D137" s="502"/>
      <c r="E137" s="503" t="s">
        <v>1291</v>
      </c>
      <c r="F137" s="502"/>
      <c r="G137" s="504"/>
      <c r="H137" s="502"/>
      <c r="I137" s="504"/>
      <c r="J137" s="502"/>
      <c r="K137" s="505"/>
      <c r="M137" s="495"/>
      <c r="O137" s="506"/>
      <c r="Q137" s="502"/>
    </row>
    <row r="138" spans="1:17" ht="5.15" customHeight="1">
      <c r="C138" s="367"/>
    </row>
    <row r="139" spans="1:17">
      <c r="C139" s="367">
        <f>C137+1</f>
        <v>57</v>
      </c>
      <c r="E139" s="490" t="s">
        <v>1269</v>
      </c>
      <c r="G139" s="507"/>
      <c r="I139" s="504" t="s">
        <v>1292</v>
      </c>
      <c r="K139" s="493">
        <v>0</v>
      </c>
      <c r="L139" s="492"/>
      <c r="M139" s="493">
        <v>0</v>
      </c>
      <c r="N139" s="492"/>
      <c r="O139" s="493">
        <f>-K139/4</f>
        <v>0</v>
      </c>
      <c r="P139" s="492"/>
      <c r="Q139" s="493">
        <f>M139+O139</f>
        <v>0</v>
      </c>
    </row>
    <row r="140" spans="1:17">
      <c r="C140" s="367">
        <f>C139+1</f>
        <v>58</v>
      </c>
      <c r="E140" s="490" t="s">
        <v>1293</v>
      </c>
      <c r="G140" s="507"/>
      <c r="I140" s="504" t="s">
        <v>1292</v>
      </c>
      <c r="K140" s="508">
        <v>0</v>
      </c>
      <c r="L140" s="594"/>
      <c r="M140" s="508">
        <v>0</v>
      </c>
      <c r="N140" s="594"/>
      <c r="O140" s="508">
        <f>-K140/4</f>
        <v>0</v>
      </c>
      <c r="P140" s="594"/>
      <c r="Q140" s="508">
        <f>M140+O140</f>
        <v>0</v>
      </c>
    </row>
    <row r="141" spans="1:17">
      <c r="C141" s="367">
        <f>C140+1</f>
        <v>59</v>
      </c>
      <c r="E141" s="490" t="s">
        <v>1270</v>
      </c>
      <c r="G141" s="507"/>
      <c r="I141" s="504" t="s">
        <v>1292</v>
      </c>
      <c r="K141" s="508">
        <v>0</v>
      </c>
      <c r="L141" s="594"/>
      <c r="M141" s="508">
        <v>0</v>
      </c>
      <c r="N141" s="594"/>
      <c r="O141" s="508">
        <f>-K141/4</f>
        <v>0</v>
      </c>
      <c r="P141" s="594"/>
      <c r="Q141" s="508">
        <f>M141+O141</f>
        <v>0</v>
      </c>
    </row>
    <row r="142" spans="1:17">
      <c r="C142" s="367">
        <f>C141+1</f>
        <v>60</v>
      </c>
      <c r="E142" s="490" t="s">
        <v>1271</v>
      </c>
      <c r="G142" s="507"/>
      <c r="I142" s="504" t="s">
        <v>1292</v>
      </c>
      <c r="K142" s="508">
        <v>0</v>
      </c>
      <c r="L142" s="594"/>
      <c r="M142" s="508">
        <v>0</v>
      </c>
      <c r="N142" s="594"/>
      <c r="O142" s="508">
        <f>-K142/4</f>
        <v>0</v>
      </c>
      <c r="P142" s="594"/>
      <c r="Q142" s="508">
        <f>M142+O142</f>
        <v>0</v>
      </c>
    </row>
    <row r="143" spans="1:17" ht="5.15" customHeight="1">
      <c r="K143" s="509"/>
      <c r="M143" s="509"/>
      <c r="O143" s="509"/>
      <c r="Q143" s="509"/>
    </row>
    <row r="144" spans="1:17" ht="13">
      <c r="C144" s="367">
        <f>C142+1</f>
        <v>61</v>
      </c>
      <c r="E144" s="364" t="s">
        <v>1294</v>
      </c>
      <c r="K144" s="495">
        <f>SUM(K138:K143)</f>
        <v>0</v>
      </c>
      <c r="L144" s="495"/>
      <c r="M144" s="495">
        <f>SUM(M138:M143)</f>
        <v>0</v>
      </c>
      <c r="N144" s="492"/>
      <c r="O144" s="495">
        <f>SUM(O138:O143)</f>
        <v>0</v>
      </c>
      <c r="P144" s="495"/>
      <c r="Q144" s="495">
        <f>SUM(Q138:Q143)</f>
        <v>0</v>
      </c>
    </row>
    <row r="146" spans="1:17" ht="13">
      <c r="A146" s="502"/>
      <c r="B146" s="502"/>
      <c r="C146" s="367">
        <f>C144+1</f>
        <v>62</v>
      </c>
      <c r="D146" s="502"/>
      <c r="E146" s="503" t="s">
        <v>1295</v>
      </c>
      <c r="F146" s="502"/>
      <c r="G146" s="504"/>
      <c r="H146" s="502"/>
      <c r="I146" s="504"/>
      <c r="J146" s="502"/>
      <c r="K146" s="505"/>
      <c r="M146" s="495"/>
      <c r="O146" s="506"/>
      <c r="Q146" s="502"/>
    </row>
    <row r="147" spans="1:17" ht="5.15" customHeight="1"/>
    <row r="148" spans="1:17">
      <c r="C148" s="367">
        <f>C146+1</f>
        <v>63</v>
      </c>
      <c r="E148" s="490" t="s">
        <v>1269</v>
      </c>
      <c r="G148" s="507"/>
      <c r="I148" s="504" t="s">
        <v>1296</v>
      </c>
      <c r="K148" s="493">
        <v>0</v>
      </c>
      <c r="L148" s="492"/>
      <c r="M148" s="493">
        <v>0</v>
      </c>
      <c r="N148" s="492"/>
      <c r="O148" s="493">
        <v>0</v>
      </c>
      <c r="P148" s="492"/>
      <c r="Q148" s="493">
        <f>M148+O148</f>
        <v>0</v>
      </c>
    </row>
    <row r="149" spans="1:17">
      <c r="C149" s="367">
        <f>C148+1</f>
        <v>64</v>
      </c>
      <c r="E149" s="490" t="s">
        <v>1293</v>
      </c>
      <c r="G149" s="507"/>
      <c r="I149" s="504" t="s">
        <v>1296</v>
      </c>
      <c r="K149" s="508">
        <v>0</v>
      </c>
      <c r="L149" s="594"/>
      <c r="M149" s="508">
        <v>0</v>
      </c>
      <c r="N149" s="594"/>
      <c r="O149" s="508">
        <v>0</v>
      </c>
      <c r="P149" s="594"/>
      <c r="Q149" s="508">
        <f>M149+O149</f>
        <v>0</v>
      </c>
    </row>
    <row r="150" spans="1:17">
      <c r="C150" s="367">
        <f>C149+1</f>
        <v>65</v>
      </c>
      <c r="E150" s="490" t="s">
        <v>1270</v>
      </c>
      <c r="G150" s="507"/>
      <c r="I150" s="504" t="s">
        <v>1296</v>
      </c>
      <c r="K150" s="508">
        <v>0</v>
      </c>
      <c r="L150" s="594"/>
      <c r="M150" s="508">
        <v>0</v>
      </c>
      <c r="N150" s="594"/>
      <c r="O150" s="508">
        <f>-K150/5</f>
        <v>0</v>
      </c>
      <c r="P150" s="594"/>
      <c r="Q150" s="508">
        <f>M150+O150</f>
        <v>0</v>
      </c>
    </row>
    <row r="151" spans="1:17">
      <c r="C151" s="367">
        <f>C150+1</f>
        <v>66</v>
      </c>
      <c r="E151" s="490" t="s">
        <v>1271</v>
      </c>
      <c r="G151" s="507"/>
      <c r="I151" s="504" t="s">
        <v>1296</v>
      </c>
      <c r="K151" s="508">
        <v>0</v>
      </c>
      <c r="L151" s="594"/>
      <c r="M151" s="508">
        <v>0</v>
      </c>
      <c r="N151" s="594"/>
      <c r="O151" s="508">
        <v>0</v>
      </c>
      <c r="P151" s="594"/>
      <c r="Q151" s="508">
        <f>M151+O151</f>
        <v>0</v>
      </c>
    </row>
    <row r="152" spans="1:17" ht="5.15" customHeight="1">
      <c r="K152" s="509"/>
      <c r="M152" s="509"/>
      <c r="O152" s="509"/>
      <c r="Q152" s="509"/>
    </row>
    <row r="153" spans="1:17" ht="13">
      <c r="C153" s="367">
        <f>C151+1</f>
        <v>67</v>
      </c>
      <c r="E153" s="364" t="s">
        <v>1294</v>
      </c>
      <c r="K153" s="495">
        <f>SUM(K147:K152)</f>
        <v>0</v>
      </c>
      <c r="L153" s="492"/>
      <c r="M153" s="495">
        <f>SUM(M147:M152)</f>
        <v>0</v>
      </c>
      <c r="N153" s="495"/>
      <c r="O153" s="495">
        <f>SUM(O147:O152)</f>
        <v>0</v>
      </c>
      <c r="P153" s="495"/>
      <c r="Q153" s="495">
        <f>SUM(Q147:Q152)</f>
        <v>0</v>
      </c>
    </row>
    <row r="155" spans="1:17" ht="13">
      <c r="A155" s="502"/>
      <c r="B155" s="502"/>
      <c r="C155" s="367">
        <f>C153+1</f>
        <v>68</v>
      </c>
      <c r="D155" s="502"/>
      <c r="E155" s="503" t="s">
        <v>1297</v>
      </c>
      <c r="F155" s="502"/>
      <c r="G155" s="504"/>
      <c r="H155" s="502"/>
      <c r="I155" s="504"/>
      <c r="J155" s="502"/>
      <c r="K155" s="505"/>
      <c r="M155" s="495"/>
      <c r="O155" s="506"/>
      <c r="Q155" s="502"/>
    </row>
    <row r="156" spans="1:17" ht="5.15" customHeight="1"/>
    <row r="157" spans="1:17">
      <c r="C157" s="367">
        <f>C155+1</f>
        <v>69</v>
      </c>
      <c r="E157" s="490" t="s">
        <v>1269</v>
      </c>
      <c r="G157" s="507"/>
      <c r="I157" s="504" t="s">
        <v>1309</v>
      </c>
      <c r="K157" s="493">
        <v>0</v>
      </c>
      <c r="L157" s="492"/>
      <c r="M157" s="493">
        <v>0</v>
      </c>
      <c r="N157" s="492"/>
      <c r="O157" s="493">
        <v>0</v>
      </c>
      <c r="P157" s="492"/>
      <c r="Q157" s="493">
        <f>M157+O157</f>
        <v>0</v>
      </c>
    </row>
    <row r="158" spans="1:17">
      <c r="C158" s="367">
        <f>C157+1</f>
        <v>70</v>
      </c>
      <c r="E158" s="490" t="s">
        <v>1293</v>
      </c>
      <c r="G158" s="507"/>
      <c r="I158" s="504" t="s">
        <v>1309</v>
      </c>
      <c r="K158" s="508">
        <v>0</v>
      </c>
      <c r="L158" s="594"/>
      <c r="M158" s="508">
        <v>0</v>
      </c>
      <c r="N158" s="594"/>
      <c r="O158" s="508">
        <v>0</v>
      </c>
      <c r="P158" s="594"/>
      <c r="Q158" s="508">
        <f>M158+O158</f>
        <v>0</v>
      </c>
    </row>
    <row r="159" spans="1:17">
      <c r="C159" s="367">
        <f>C158+1</f>
        <v>71</v>
      </c>
      <c r="E159" s="490" t="s">
        <v>1270</v>
      </c>
      <c r="G159" s="507"/>
      <c r="I159" s="504" t="s">
        <v>1309</v>
      </c>
      <c r="K159" s="508">
        <v>0</v>
      </c>
      <c r="L159" s="594"/>
      <c r="M159" s="508">
        <v>0</v>
      </c>
      <c r="N159" s="594"/>
      <c r="O159" s="508">
        <v>0</v>
      </c>
      <c r="P159" s="594"/>
      <c r="Q159" s="508">
        <f>M159+O159</f>
        <v>0</v>
      </c>
    </row>
    <row r="160" spans="1:17">
      <c r="C160" s="367">
        <f>C159+1</f>
        <v>72</v>
      </c>
      <c r="E160" s="490" t="s">
        <v>1271</v>
      </c>
      <c r="G160" s="507"/>
      <c r="I160" s="504" t="s">
        <v>1309</v>
      </c>
      <c r="K160" s="508">
        <v>0</v>
      </c>
      <c r="L160" s="594"/>
      <c r="M160" s="508">
        <v>0</v>
      </c>
      <c r="N160" s="594"/>
      <c r="O160" s="508">
        <v>0</v>
      </c>
      <c r="P160" s="594"/>
      <c r="Q160" s="508">
        <f>M160+O160</f>
        <v>0</v>
      </c>
    </row>
    <row r="161" spans="1:20" ht="5.15" customHeight="1">
      <c r="K161" s="509"/>
      <c r="M161" s="509"/>
      <c r="O161" s="509"/>
      <c r="Q161" s="509"/>
    </row>
    <row r="162" spans="1:20" ht="13">
      <c r="C162" s="367">
        <f>C160+1</f>
        <v>73</v>
      </c>
      <c r="E162" s="364" t="s">
        <v>1294</v>
      </c>
      <c r="K162" s="495">
        <f>SUM(K156:K161)</f>
        <v>0</v>
      </c>
      <c r="L162" s="492"/>
      <c r="M162" s="495">
        <f>SUM(M156:M161)</f>
        <v>0</v>
      </c>
      <c r="N162" s="492"/>
      <c r="O162" s="495">
        <f>SUM(O156:O161)</f>
        <v>0</v>
      </c>
      <c r="P162" s="495"/>
      <c r="Q162" s="495">
        <f>SUM(Q156:Q161)</f>
        <v>0</v>
      </c>
    </row>
    <row r="164" spans="1:20" ht="13.5" thickBot="1">
      <c r="C164" s="367">
        <f>C162+1</f>
        <v>74</v>
      </c>
      <c r="E164" s="364" t="s">
        <v>1299</v>
      </c>
      <c r="K164" s="510">
        <f>K144+K153+K162</f>
        <v>0</v>
      </c>
      <c r="L164" s="495"/>
      <c r="M164" s="510">
        <f>M144+M153+M162</f>
        <v>0</v>
      </c>
      <c r="N164" s="495"/>
      <c r="O164" s="510">
        <f>O144+O153+O162</f>
        <v>0</v>
      </c>
      <c r="P164" s="495"/>
      <c r="Q164" s="510">
        <f>Q144+Q153+Q162</f>
        <v>0</v>
      </c>
    </row>
    <row r="166" spans="1:20" ht="13">
      <c r="C166" s="367"/>
      <c r="E166" s="364"/>
      <c r="L166" s="495"/>
      <c r="N166" s="495"/>
      <c r="P166" s="495"/>
      <c r="T166" s="511"/>
    </row>
    <row r="167" spans="1:20" ht="15.75" customHeight="1">
      <c r="C167" s="1692" t="s">
        <v>1310</v>
      </c>
      <c r="D167" s="1693"/>
      <c r="E167" s="1693"/>
      <c r="F167" s="1693"/>
      <c r="G167" s="1693"/>
      <c r="H167" s="1693"/>
      <c r="I167" s="1693"/>
      <c r="J167" s="1693"/>
      <c r="K167" s="1693"/>
      <c r="L167" s="1693"/>
      <c r="M167" s="1693"/>
      <c r="N167" s="1693"/>
      <c r="O167" s="1693"/>
      <c r="P167" s="1693"/>
      <c r="Q167" s="1694"/>
    </row>
    <row r="169" spans="1:20" ht="13">
      <c r="E169" s="365" t="s">
        <v>165</v>
      </c>
      <c r="F169" s="365"/>
      <c r="G169" s="365" t="s">
        <v>166</v>
      </c>
      <c r="H169" s="365"/>
      <c r="I169" s="365" t="s">
        <v>1056</v>
      </c>
      <c r="J169" s="365"/>
      <c r="K169" s="365" t="s">
        <v>1194</v>
      </c>
      <c r="L169" s="365"/>
      <c r="M169" s="365" t="s">
        <v>1284</v>
      </c>
      <c r="N169" s="365"/>
      <c r="O169" s="365" t="s">
        <v>1196</v>
      </c>
      <c r="P169" s="365"/>
      <c r="Q169" s="365" t="s">
        <v>1197</v>
      </c>
    </row>
    <row r="170" spans="1:20" ht="15" customHeight="1">
      <c r="C170" s="1684" t="s">
        <v>1204</v>
      </c>
      <c r="D170" s="583"/>
      <c r="E170" s="1686" t="s">
        <v>1266</v>
      </c>
      <c r="G170" s="1688" t="s">
        <v>256</v>
      </c>
      <c r="I170" s="1688" t="s">
        <v>1285</v>
      </c>
      <c r="K170" s="499"/>
      <c r="M170" s="1481" t="str">
        <f>M11</f>
        <v>December 31, 2021</v>
      </c>
      <c r="O170" s="1690" t="s">
        <v>1287</v>
      </c>
      <c r="Q170" s="1481" t="str">
        <f>Q11</f>
        <v>December 31, 2022</v>
      </c>
    </row>
    <row r="171" spans="1:20" ht="25">
      <c r="C171" s="1685"/>
      <c r="D171" s="583"/>
      <c r="E171" s="1687"/>
      <c r="F171" s="500"/>
      <c r="G171" s="1689"/>
      <c r="H171" s="500"/>
      <c r="I171" s="1689"/>
      <c r="J171" s="500"/>
      <c r="K171" s="501" t="s">
        <v>1288</v>
      </c>
      <c r="M171" s="1476" t="s">
        <v>1289</v>
      </c>
      <c r="O171" s="1691"/>
      <c r="Q171" s="1476" t="s">
        <v>1290</v>
      </c>
    </row>
    <row r="172" spans="1:20" ht="5.15" customHeight="1"/>
    <row r="173" spans="1:20" ht="13">
      <c r="A173" s="502"/>
      <c r="B173" s="502"/>
      <c r="C173" s="367">
        <f>C164+1</f>
        <v>75</v>
      </c>
      <c r="D173" s="502"/>
      <c r="E173" s="503" t="s">
        <v>1291</v>
      </c>
      <c r="F173" s="502"/>
      <c r="G173" s="504"/>
      <c r="H173" s="502"/>
      <c r="I173" s="504"/>
      <c r="J173" s="502"/>
      <c r="K173" s="505"/>
      <c r="M173" s="495"/>
      <c r="O173" s="506"/>
      <c r="Q173" s="502"/>
    </row>
    <row r="174" spans="1:20" ht="5.15" customHeight="1"/>
    <row r="175" spans="1:20">
      <c r="C175" s="367">
        <f>C173+1</f>
        <v>76</v>
      </c>
      <c r="E175" s="490" t="s">
        <v>1269</v>
      </c>
      <c r="G175" s="507"/>
      <c r="I175" s="504"/>
      <c r="K175" s="493">
        <f>K139</f>
        <v>0</v>
      </c>
      <c r="L175" s="492"/>
      <c r="M175" s="493">
        <f>M139</f>
        <v>0</v>
      </c>
      <c r="N175" s="492"/>
      <c r="O175" s="493">
        <f>O139</f>
        <v>0</v>
      </c>
      <c r="P175" s="492"/>
      <c r="Q175" s="493">
        <f>M175+O175</f>
        <v>0</v>
      </c>
      <c r="T175" s="398"/>
    </row>
    <row r="176" spans="1:20">
      <c r="C176" s="367">
        <f>C175+1</f>
        <v>77</v>
      </c>
      <c r="E176" s="490" t="s">
        <v>1293</v>
      </c>
      <c r="G176" s="507"/>
      <c r="I176" s="504"/>
      <c r="K176" s="508">
        <f t="shared" ref="K176:M178" si="0">K140</f>
        <v>0</v>
      </c>
      <c r="M176" s="508">
        <f t="shared" si="0"/>
        <v>0</v>
      </c>
      <c r="O176" s="508">
        <f t="shared" ref="O176:O178" si="1">O140</f>
        <v>0</v>
      </c>
      <c r="Q176" s="494">
        <f>M176+O176</f>
        <v>0</v>
      </c>
    </row>
    <row r="177" spans="1:20">
      <c r="C177" s="367">
        <f>C176+1</f>
        <v>78</v>
      </c>
      <c r="E177" s="490" t="s">
        <v>1270</v>
      </c>
      <c r="G177" s="507"/>
      <c r="I177" s="504"/>
      <c r="K177" s="508">
        <f t="shared" si="0"/>
        <v>0</v>
      </c>
      <c r="M177" s="508">
        <f t="shared" si="0"/>
        <v>0</v>
      </c>
      <c r="O177" s="508">
        <f t="shared" si="1"/>
        <v>0</v>
      </c>
      <c r="Q177" s="494">
        <f>M177+O177</f>
        <v>0</v>
      </c>
    </row>
    <row r="178" spans="1:20">
      <c r="C178" s="367">
        <f>C177+1</f>
        <v>79</v>
      </c>
      <c r="E178" s="490" t="s">
        <v>1271</v>
      </c>
      <c r="G178" s="507"/>
      <c r="I178" s="504"/>
      <c r="K178" s="508">
        <f t="shared" si="0"/>
        <v>0</v>
      </c>
      <c r="M178" s="508">
        <f t="shared" si="0"/>
        <v>0</v>
      </c>
      <c r="O178" s="508">
        <f t="shared" si="1"/>
        <v>0</v>
      </c>
      <c r="Q178" s="494">
        <f>M178+O178</f>
        <v>0</v>
      </c>
      <c r="T178" s="398"/>
    </row>
    <row r="179" spans="1:20" ht="5.15" customHeight="1">
      <c r="K179" s="509"/>
      <c r="M179" s="509"/>
      <c r="O179" s="509"/>
      <c r="Q179" s="509"/>
    </row>
    <row r="180" spans="1:20" ht="13">
      <c r="C180" s="367">
        <f>C178+1</f>
        <v>80</v>
      </c>
      <c r="E180" s="364" t="s">
        <v>1294</v>
      </c>
      <c r="K180" s="495">
        <f>SUM(K174:K179)</f>
        <v>0</v>
      </c>
      <c r="L180" s="495"/>
      <c r="M180" s="495">
        <f>SUM(M174:M179)</f>
        <v>0</v>
      </c>
      <c r="N180" s="492"/>
      <c r="O180" s="495">
        <f>SUM(O174:O179)</f>
        <v>0</v>
      </c>
      <c r="P180" s="495"/>
      <c r="Q180" s="495">
        <f>SUM(Q174:Q179)</f>
        <v>0</v>
      </c>
    </row>
    <row r="181" spans="1:20">
      <c r="C181" s="367"/>
    </row>
    <row r="182" spans="1:20" ht="13">
      <c r="A182" s="502"/>
      <c r="B182" s="502"/>
      <c r="C182" s="367">
        <f>C180+1</f>
        <v>81</v>
      </c>
      <c r="D182" s="502"/>
      <c r="E182" s="503" t="s">
        <v>1295</v>
      </c>
      <c r="F182" s="502"/>
      <c r="G182" s="504"/>
      <c r="H182" s="502"/>
      <c r="I182" s="504"/>
      <c r="J182" s="502"/>
      <c r="K182" s="505"/>
      <c r="M182" s="495"/>
      <c r="O182" s="506"/>
      <c r="Q182" s="502"/>
    </row>
    <row r="183" spans="1:20" ht="5.15" customHeight="1"/>
    <row r="184" spans="1:20">
      <c r="C184" s="367">
        <f>C182+1</f>
        <v>82</v>
      </c>
      <c r="E184" s="490" t="s">
        <v>1269</v>
      </c>
      <c r="G184" s="507"/>
      <c r="I184" s="504"/>
      <c r="K184" s="493">
        <f>K148</f>
        <v>0</v>
      </c>
      <c r="L184" s="492"/>
      <c r="M184" s="493">
        <f>M148</f>
        <v>0</v>
      </c>
      <c r="N184" s="492"/>
      <c r="O184" s="493">
        <f>O148</f>
        <v>0</v>
      </c>
      <c r="P184" s="492"/>
      <c r="Q184" s="493">
        <f>M184+O184</f>
        <v>0</v>
      </c>
    </row>
    <row r="185" spans="1:20">
      <c r="C185" s="367">
        <f>C184+1</f>
        <v>83</v>
      </c>
      <c r="E185" s="490" t="s">
        <v>1293</v>
      </c>
      <c r="G185" s="507"/>
      <c r="I185" s="504"/>
      <c r="K185" s="508">
        <f>K149</f>
        <v>0</v>
      </c>
      <c r="M185" s="508">
        <f t="shared" ref="M185:M187" si="2">M149</f>
        <v>0</v>
      </c>
      <c r="O185" s="508">
        <f t="shared" ref="O185:O187" si="3">O149</f>
        <v>0</v>
      </c>
      <c r="Q185" s="494">
        <f>M185+O185</f>
        <v>0</v>
      </c>
    </row>
    <row r="186" spans="1:20">
      <c r="C186" s="367">
        <f>C185+1</f>
        <v>84</v>
      </c>
      <c r="E186" s="490" t="s">
        <v>1270</v>
      </c>
      <c r="G186" s="507"/>
      <c r="I186" s="504"/>
      <c r="K186" s="508">
        <f t="shared" ref="K186:K187" si="4">K150</f>
        <v>0</v>
      </c>
      <c r="M186" s="508">
        <f t="shared" si="2"/>
        <v>0</v>
      </c>
      <c r="O186" s="508">
        <f t="shared" si="3"/>
        <v>0</v>
      </c>
      <c r="Q186" s="494">
        <f>M186+O186</f>
        <v>0</v>
      </c>
      <c r="T186" s="398"/>
    </row>
    <row r="187" spans="1:20">
      <c r="C187" s="367">
        <f>C186+1</f>
        <v>85</v>
      </c>
      <c r="E187" s="490" t="s">
        <v>1271</v>
      </c>
      <c r="G187" s="507"/>
      <c r="I187" s="504"/>
      <c r="K187" s="508">
        <f t="shared" si="4"/>
        <v>0</v>
      </c>
      <c r="M187" s="508">
        <f t="shared" si="2"/>
        <v>0</v>
      </c>
      <c r="O187" s="508">
        <f t="shared" si="3"/>
        <v>0</v>
      </c>
      <c r="Q187" s="494">
        <f>M187+O187</f>
        <v>0</v>
      </c>
    </row>
    <row r="188" spans="1:20" ht="5.15" customHeight="1">
      <c r="K188" s="509"/>
      <c r="M188" s="509"/>
      <c r="O188" s="509"/>
      <c r="Q188" s="509"/>
    </row>
    <row r="189" spans="1:20" ht="13">
      <c r="C189" s="367">
        <f>C187+1</f>
        <v>86</v>
      </c>
      <c r="E189" s="364" t="s">
        <v>1294</v>
      </c>
      <c r="K189" s="495">
        <f>SUM(K183:K188)</f>
        <v>0</v>
      </c>
      <c r="L189" s="492"/>
      <c r="M189" s="495">
        <f>SUM(M183:M188)</f>
        <v>0</v>
      </c>
      <c r="N189" s="495"/>
      <c r="O189" s="495">
        <f>SUM(O183:O188)</f>
        <v>0</v>
      </c>
      <c r="P189" s="495"/>
      <c r="Q189" s="495">
        <f>SUM(Q183:Q188)</f>
        <v>0</v>
      </c>
    </row>
    <row r="191" spans="1:20" ht="13">
      <c r="A191" s="502"/>
      <c r="B191" s="502"/>
      <c r="C191" s="367">
        <f>C189+1</f>
        <v>87</v>
      </c>
      <c r="D191" s="502"/>
      <c r="E191" s="503" t="s">
        <v>1297</v>
      </c>
      <c r="F191" s="502"/>
      <c r="G191" s="504"/>
      <c r="H191" s="502"/>
      <c r="I191" s="504"/>
      <c r="J191" s="502"/>
      <c r="K191" s="505"/>
      <c r="M191" s="495"/>
      <c r="O191" s="506"/>
      <c r="Q191" s="502"/>
    </row>
    <row r="192" spans="1:20" ht="5.15" customHeight="1"/>
    <row r="193" spans="3:20">
      <c r="C193" s="367">
        <f>C191+1</f>
        <v>88</v>
      </c>
      <c r="E193" s="490" t="s">
        <v>1269</v>
      </c>
      <c r="G193" s="507"/>
      <c r="I193" s="504"/>
      <c r="K193" s="493">
        <f>K157</f>
        <v>0</v>
      </c>
      <c r="L193" s="492"/>
      <c r="M193" s="493">
        <f>M157</f>
        <v>0</v>
      </c>
      <c r="N193" s="492"/>
      <c r="O193" s="493">
        <f>O157</f>
        <v>0</v>
      </c>
      <c r="P193" s="492"/>
      <c r="Q193" s="493">
        <f>M193+O193</f>
        <v>0</v>
      </c>
    </row>
    <row r="194" spans="3:20">
      <c r="C194" s="367">
        <f>C193+1</f>
        <v>89</v>
      </c>
      <c r="E194" s="490" t="s">
        <v>1293</v>
      </c>
      <c r="G194" s="507"/>
      <c r="I194" s="504"/>
      <c r="K194" s="508">
        <f>K158</f>
        <v>0</v>
      </c>
      <c r="M194" s="508">
        <f t="shared" ref="M194:M196" si="5">M158</f>
        <v>0</v>
      </c>
      <c r="O194" s="508">
        <f t="shared" ref="O194:O196" si="6">O158</f>
        <v>0</v>
      </c>
      <c r="Q194" s="494">
        <f>M194+O194</f>
        <v>0</v>
      </c>
    </row>
    <row r="195" spans="3:20">
      <c r="C195" s="367">
        <f>C194+1</f>
        <v>90</v>
      </c>
      <c r="E195" s="490" t="s">
        <v>1270</v>
      </c>
      <c r="G195" s="507"/>
      <c r="I195" s="504"/>
      <c r="K195" s="508">
        <f t="shared" ref="K195:K196" si="7">K159</f>
        <v>0</v>
      </c>
      <c r="M195" s="508">
        <f t="shared" si="5"/>
        <v>0</v>
      </c>
      <c r="O195" s="508">
        <f t="shared" si="6"/>
        <v>0</v>
      </c>
      <c r="Q195" s="494">
        <f>M195+O195</f>
        <v>0</v>
      </c>
    </row>
    <row r="196" spans="3:20">
      <c r="C196" s="367">
        <f>C195+1</f>
        <v>91</v>
      </c>
      <c r="E196" s="490" t="s">
        <v>1271</v>
      </c>
      <c r="G196" s="507"/>
      <c r="I196" s="504"/>
      <c r="K196" s="508">
        <f t="shared" si="7"/>
        <v>0</v>
      </c>
      <c r="M196" s="508">
        <f t="shared" si="5"/>
        <v>0</v>
      </c>
      <c r="O196" s="508">
        <f t="shared" si="6"/>
        <v>0</v>
      </c>
      <c r="Q196" s="494">
        <f>M196+O196</f>
        <v>0</v>
      </c>
    </row>
    <row r="197" spans="3:20" ht="5.15" customHeight="1">
      <c r="K197" s="509"/>
      <c r="M197" s="509"/>
      <c r="O197" s="509"/>
      <c r="Q197" s="509"/>
    </row>
    <row r="198" spans="3:20" ht="13">
      <c r="C198" s="367">
        <f>C196+1</f>
        <v>92</v>
      </c>
      <c r="E198" s="364" t="s">
        <v>1294</v>
      </c>
      <c r="K198" s="495">
        <f>SUM(K192:K197)</f>
        <v>0</v>
      </c>
      <c r="L198" s="492"/>
      <c r="M198" s="495">
        <f>SUM(M192:M197)</f>
        <v>0</v>
      </c>
      <c r="N198" s="492"/>
      <c r="O198" s="495">
        <f>SUM(O192:O197)</f>
        <v>0</v>
      </c>
      <c r="P198" s="495"/>
      <c r="Q198" s="495">
        <f>SUM(Q192:Q197)</f>
        <v>0</v>
      </c>
      <c r="T198" s="398"/>
    </row>
    <row r="200" spans="3:20" ht="13.5" thickBot="1">
      <c r="C200" s="367">
        <f>C198+1</f>
        <v>93</v>
      </c>
      <c r="E200" s="364" t="s">
        <v>1299</v>
      </c>
      <c r="K200" s="510">
        <f>K180+K189+K198</f>
        <v>0</v>
      </c>
      <c r="L200" s="495"/>
      <c r="M200" s="510">
        <f>M180+M189+M198</f>
        <v>0</v>
      </c>
      <c r="N200" s="495"/>
      <c r="O200" s="510">
        <f>O180+O189+O198</f>
        <v>0</v>
      </c>
      <c r="P200" s="495"/>
      <c r="Q200" s="510">
        <f>Q180+Q189+Q198</f>
        <v>0</v>
      </c>
      <c r="T200" s="511"/>
    </row>
    <row r="201" spans="3:20" ht="13">
      <c r="C201" s="367"/>
      <c r="E201" s="364"/>
      <c r="K201" s="513"/>
      <c r="L201" s="495"/>
      <c r="M201" s="513"/>
      <c r="N201" s="495"/>
      <c r="O201" s="513"/>
      <c r="P201" s="495"/>
      <c r="Q201" s="513"/>
      <c r="T201" s="511"/>
    </row>
    <row r="202" spans="3:20" ht="13">
      <c r="C202" s="367"/>
      <c r="E202" s="364"/>
      <c r="L202" s="495"/>
      <c r="N202" s="495"/>
      <c r="P202" s="495"/>
      <c r="T202" s="511"/>
    </row>
    <row r="203" spans="3:20" ht="15.5">
      <c r="E203" s="1692" t="s">
        <v>1310</v>
      </c>
      <c r="F203" s="1693"/>
      <c r="G203" s="1693"/>
      <c r="H203" s="1693"/>
      <c r="I203" s="1693"/>
      <c r="J203" s="1693"/>
      <c r="K203" s="1693"/>
      <c r="L203" s="1693"/>
      <c r="M203" s="1693"/>
      <c r="N203" s="1693"/>
      <c r="O203" s="1693"/>
      <c r="P203" s="1693"/>
      <c r="Q203" s="1694"/>
    </row>
    <row r="205" spans="3:20" ht="13">
      <c r="E205" s="365" t="s">
        <v>165</v>
      </c>
      <c r="F205" s="365"/>
      <c r="G205" s="365" t="s">
        <v>166</v>
      </c>
      <c r="H205" s="365"/>
      <c r="I205" s="365" t="s">
        <v>1056</v>
      </c>
      <c r="J205" s="365"/>
      <c r="K205" s="365" t="s">
        <v>1194</v>
      </c>
      <c r="L205" s="365"/>
      <c r="M205" s="365" t="s">
        <v>1284</v>
      </c>
      <c r="N205" s="365"/>
      <c r="O205" s="365" t="s">
        <v>1196</v>
      </c>
      <c r="P205" s="365"/>
      <c r="Q205" s="365" t="s">
        <v>1197</v>
      </c>
    </row>
    <row r="206" spans="3:20" ht="15" customHeight="1">
      <c r="C206" s="1684" t="s">
        <v>1204</v>
      </c>
      <c r="D206" s="583"/>
      <c r="E206" s="1686" t="s">
        <v>1266</v>
      </c>
      <c r="G206" s="1688" t="s">
        <v>256</v>
      </c>
      <c r="I206" s="1688" t="s">
        <v>1285</v>
      </c>
      <c r="M206" s="1481" t="str">
        <f>M11</f>
        <v>December 31, 2021</v>
      </c>
      <c r="O206" s="1690" t="s">
        <v>1287</v>
      </c>
      <c r="Q206" s="1481" t="str">
        <f>Q11</f>
        <v>December 31, 2022</v>
      </c>
    </row>
    <row r="207" spans="3:20" ht="25">
      <c r="C207" s="1685"/>
      <c r="D207" s="583"/>
      <c r="E207" s="1687"/>
      <c r="F207" s="500"/>
      <c r="G207" s="1689"/>
      <c r="H207" s="500"/>
      <c r="I207" s="1689"/>
      <c r="J207" s="500"/>
      <c r="K207" s="501" t="s">
        <v>1288</v>
      </c>
      <c r="M207" s="1476" t="s">
        <v>1289</v>
      </c>
      <c r="O207" s="1691"/>
      <c r="Q207" s="1476" t="s">
        <v>1290</v>
      </c>
    </row>
    <row r="208" spans="3:20" ht="5.15" customHeight="1"/>
    <row r="209" spans="3:17">
      <c r="C209" s="367">
        <f>C200+1</f>
        <v>94</v>
      </c>
      <c r="E209" s="490" t="s">
        <v>1269</v>
      </c>
      <c r="K209" s="493">
        <f>K139+K148+K157</f>
        <v>0</v>
      </c>
      <c r="L209" s="492"/>
      <c r="M209" s="493">
        <f>M139+M148+M157</f>
        <v>0</v>
      </c>
      <c r="N209" s="492"/>
      <c r="O209" s="493">
        <f>O139+O148+O157</f>
        <v>0</v>
      </c>
      <c r="P209" s="492"/>
      <c r="Q209" s="493">
        <f t="shared" ref="Q209:Q212" si="8">M209+O209</f>
        <v>0</v>
      </c>
    </row>
    <row r="210" spans="3:17">
      <c r="C210" s="367">
        <f>C209+1</f>
        <v>95</v>
      </c>
      <c r="E210" s="490" t="s">
        <v>1293</v>
      </c>
      <c r="K210" s="508">
        <f>K140+K149+K158</f>
        <v>0</v>
      </c>
      <c r="L210" s="594"/>
      <c r="M210" s="508">
        <f>M140+M149+M158</f>
        <v>0</v>
      </c>
      <c r="N210" s="594"/>
      <c r="O210" s="508">
        <f>O140+O149+O158</f>
        <v>0</v>
      </c>
      <c r="P210" s="594"/>
      <c r="Q210" s="508">
        <f t="shared" si="8"/>
        <v>0</v>
      </c>
    </row>
    <row r="211" spans="3:17">
      <c r="C211" s="367">
        <f>C210+1</f>
        <v>96</v>
      </c>
      <c r="E211" s="490" t="s">
        <v>1270</v>
      </c>
      <c r="K211" s="508">
        <f>K141+K150+K159</f>
        <v>0</v>
      </c>
      <c r="L211" s="594"/>
      <c r="M211" s="508">
        <f>M141+M150+M159</f>
        <v>0</v>
      </c>
      <c r="N211" s="594"/>
      <c r="O211" s="508">
        <f>O141+O150+O159</f>
        <v>0</v>
      </c>
      <c r="P211" s="594"/>
      <c r="Q211" s="508">
        <f t="shared" si="8"/>
        <v>0</v>
      </c>
    </row>
    <row r="212" spans="3:17">
      <c r="C212" s="367">
        <f>C211+1</f>
        <v>97</v>
      </c>
      <c r="E212" s="490" t="s">
        <v>1271</v>
      </c>
      <c r="K212" s="508">
        <f>K142+K151+K160</f>
        <v>0</v>
      </c>
      <c r="L212" s="594"/>
      <c r="M212" s="508">
        <f>M142+M151+M160</f>
        <v>0</v>
      </c>
      <c r="N212" s="594"/>
      <c r="O212" s="508">
        <f>O142+O151+O160</f>
        <v>0</v>
      </c>
      <c r="P212" s="594"/>
      <c r="Q212" s="508">
        <f t="shared" si="8"/>
        <v>0</v>
      </c>
    </row>
    <row r="213" spans="3:17" ht="5.15" customHeight="1">
      <c r="Q213" s="509"/>
    </row>
    <row r="214" spans="3:17" ht="13">
      <c r="C214" s="367">
        <f>C212+1</f>
        <v>98</v>
      </c>
      <c r="E214" s="364" t="s">
        <v>1299</v>
      </c>
      <c r="K214" s="514">
        <f>SUM(K209:K213)</f>
        <v>0</v>
      </c>
      <c r="L214" s="495"/>
      <c r="M214" s="514">
        <f>SUM(M209:M213)</f>
        <v>0</v>
      </c>
      <c r="N214" s="495"/>
      <c r="O214" s="514">
        <f>SUM(O209:O213)</f>
        <v>0</v>
      </c>
      <c r="P214" s="495"/>
      <c r="Q214" s="514">
        <f>SUM(Q209:Q213)</f>
        <v>0</v>
      </c>
    </row>
    <row r="215" spans="3:17" ht="5.15" customHeight="1"/>
    <row r="216" spans="3:17">
      <c r="C216" s="367">
        <f>C214+1</f>
        <v>99</v>
      </c>
      <c r="E216" s="490" t="s">
        <v>1147</v>
      </c>
      <c r="G216" s="313" t="s">
        <v>1422</v>
      </c>
      <c r="K216" s="515">
        <f>'ATT H-1A'!$H$258</f>
        <v>1.3910140492418972</v>
      </c>
      <c r="M216" s="515">
        <f>'ATT H-1A'!$H$258</f>
        <v>1.3910140492418972</v>
      </c>
      <c r="O216" s="515">
        <f>'ATT H-1A'!$H$258</f>
        <v>1.3910140492418972</v>
      </c>
      <c r="Q216" s="515">
        <f>'ATT H-1A'!$H$258</f>
        <v>1.3910140492418972</v>
      </c>
    </row>
    <row r="217" spans="3:17" ht="5.15" customHeight="1"/>
    <row r="218" spans="3:17" ht="13.5" thickBot="1">
      <c r="C218" s="367">
        <f>C216+1</f>
        <v>100</v>
      </c>
      <c r="E218" s="364" t="s">
        <v>1303</v>
      </c>
      <c r="K218" s="516">
        <f>K214*K216</f>
        <v>0</v>
      </c>
      <c r="L218" s="495"/>
      <c r="M218" s="516">
        <f>M214*M216</f>
        <v>0</v>
      </c>
      <c r="N218" s="495"/>
      <c r="O218" s="516">
        <f>O214*O216</f>
        <v>0</v>
      </c>
      <c r="P218" s="495"/>
      <c r="Q218" s="516">
        <f>Q214*Q216</f>
        <v>0</v>
      </c>
    </row>
    <row r="219" spans="3:17" ht="13" thickTop="1"/>
    <row r="221" spans="3:17" ht="15.5">
      <c r="E221" s="1692" t="s">
        <v>1311</v>
      </c>
      <c r="F221" s="1693"/>
      <c r="G221" s="1693"/>
      <c r="H221" s="1693"/>
      <c r="I221" s="1693"/>
      <c r="J221" s="1693"/>
      <c r="K221" s="1693"/>
      <c r="L221" s="1693"/>
      <c r="M221" s="1693"/>
      <c r="N221" s="1693"/>
      <c r="O221" s="1693"/>
      <c r="P221" s="1693"/>
      <c r="Q221" s="1694"/>
    </row>
    <row r="223" spans="3:17" ht="13">
      <c r="E223" s="365" t="s">
        <v>165</v>
      </c>
      <c r="F223" s="365"/>
      <c r="G223" s="365" t="s">
        <v>166</v>
      </c>
      <c r="H223" s="365"/>
      <c r="I223" s="365" t="s">
        <v>1056</v>
      </c>
      <c r="J223" s="365"/>
      <c r="K223" s="365" t="s">
        <v>1194</v>
      </c>
      <c r="L223" s="365"/>
      <c r="M223" s="365" t="s">
        <v>1284</v>
      </c>
      <c r="N223" s="365"/>
      <c r="O223" s="365" t="s">
        <v>1196</v>
      </c>
      <c r="P223" s="365"/>
      <c r="Q223" s="365" t="s">
        <v>1197</v>
      </c>
    </row>
    <row r="224" spans="3:17">
      <c r="C224" s="1695" t="s">
        <v>1204</v>
      </c>
      <c r="E224" s="1696" t="s">
        <v>1305</v>
      </c>
      <c r="G224" s="1698" t="s">
        <v>256</v>
      </c>
      <c r="H224" s="1698"/>
      <c r="I224" s="1698"/>
      <c r="K224" s="499"/>
      <c r="M224" s="1481" t="str">
        <f>M11</f>
        <v>December 31, 2021</v>
      </c>
      <c r="O224" s="1690"/>
      <c r="Q224" s="1481" t="str">
        <f>Q11</f>
        <v>December 31, 2022</v>
      </c>
    </row>
    <row r="225" spans="3:17" ht="25">
      <c r="C225" s="1672"/>
      <c r="E225" s="1697"/>
      <c r="G225" s="1699"/>
      <c r="H225" s="1699"/>
      <c r="I225" s="1699"/>
      <c r="J225" s="500"/>
      <c r="K225" s="501" t="s">
        <v>1288</v>
      </c>
      <c r="M225" s="1476" t="s">
        <v>1289</v>
      </c>
      <c r="O225" s="1691" t="s">
        <v>1287</v>
      </c>
      <c r="Q225" s="1476" t="s">
        <v>1290</v>
      </c>
    </row>
    <row r="226" spans="3:17" ht="5.15" customHeight="1"/>
    <row r="227" spans="3:17">
      <c r="C227" s="367">
        <f>C218+1</f>
        <v>101</v>
      </c>
      <c r="E227" s="490" t="s">
        <v>1306</v>
      </c>
      <c r="K227" s="493">
        <v>0</v>
      </c>
      <c r="L227" s="492"/>
      <c r="M227" s="493">
        <v>0</v>
      </c>
      <c r="N227" s="492"/>
      <c r="O227" s="493">
        <v>0</v>
      </c>
      <c r="P227" s="492"/>
      <c r="Q227" s="493">
        <v>0</v>
      </c>
    </row>
    <row r="228" spans="3:17">
      <c r="C228" s="367">
        <f>C227+1</f>
        <v>102</v>
      </c>
      <c r="E228" s="490" t="s">
        <v>1307</v>
      </c>
      <c r="K228" s="494">
        <f>K218</f>
        <v>0</v>
      </c>
      <c r="M228" s="494">
        <f>M218</f>
        <v>0</v>
      </c>
      <c r="O228" s="494">
        <f>O218</f>
        <v>0</v>
      </c>
      <c r="Q228" s="494">
        <f>Q218</f>
        <v>0</v>
      </c>
    </row>
    <row r="229" spans="3:17" ht="5.15" customHeight="1">
      <c r="K229" s="509"/>
      <c r="M229" s="509"/>
      <c r="O229" s="509"/>
      <c r="Q229" s="509"/>
    </row>
    <row r="230" spans="3:17" ht="13">
      <c r="C230" s="367">
        <f>C228+1</f>
        <v>103</v>
      </c>
      <c r="E230" s="364" t="s">
        <v>1308</v>
      </c>
      <c r="K230" s="495">
        <f>SUM(K227:K229)</f>
        <v>0</v>
      </c>
      <c r="L230" s="495"/>
      <c r="M230" s="495">
        <f>SUM(M227:M229)</f>
        <v>0</v>
      </c>
      <c r="N230" s="492"/>
      <c r="O230" s="495">
        <f>SUM(O227:O229)</f>
        <v>0</v>
      </c>
      <c r="P230" s="492"/>
      <c r="Q230" s="495">
        <f>SUM(Q227:Q229)</f>
        <v>0</v>
      </c>
    </row>
    <row r="231" spans="3:17">
      <c r="K231" s="511"/>
    </row>
    <row r="233" spans="3:17" ht="15.5">
      <c r="E233" s="1681" t="s">
        <v>1312</v>
      </c>
      <c r="F233" s="1681"/>
      <c r="G233" s="1681"/>
      <c r="H233" s="1681"/>
      <c r="I233" s="1681"/>
      <c r="J233" s="1681"/>
      <c r="K233" s="1681"/>
      <c r="L233" s="1681"/>
      <c r="M233" s="1681"/>
      <c r="N233" s="1681"/>
      <c r="O233" s="1681"/>
      <c r="P233" s="1681"/>
      <c r="Q233" s="1681"/>
    </row>
    <row r="235" spans="3:17" ht="15.5">
      <c r="E235" s="1692" t="s">
        <v>1313</v>
      </c>
      <c r="F235" s="1693"/>
      <c r="G235" s="1693"/>
      <c r="H235" s="1693"/>
      <c r="I235" s="1693"/>
      <c r="J235" s="1693"/>
      <c r="K235" s="1693"/>
      <c r="L235" s="1693"/>
      <c r="M235" s="1693"/>
      <c r="N235" s="1693"/>
      <c r="O235" s="1693"/>
      <c r="P235" s="1693"/>
      <c r="Q235" s="1694"/>
    </row>
    <row r="237" spans="3:17" ht="13">
      <c r="E237" s="365" t="s">
        <v>165</v>
      </c>
      <c r="F237" s="365"/>
      <c r="G237" s="365" t="s">
        <v>166</v>
      </c>
      <c r="H237" s="365"/>
      <c r="I237" s="365" t="s">
        <v>1056</v>
      </c>
      <c r="J237" s="365"/>
      <c r="K237" s="365" t="s">
        <v>1194</v>
      </c>
      <c r="L237" s="365"/>
      <c r="M237" s="365" t="s">
        <v>1284</v>
      </c>
      <c r="N237" s="365"/>
      <c r="O237" s="365" t="s">
        <v>1196</v>
      </c>
      <c r="P237" s="365"/>
      <c r="Q237" s="365" t="s">
        <v>1197</v>
      </c>
    </row>
    <row r="238" spans="3:17">
      <c r="C238" s="1695" t="s">
        <v>1204</v>
      </c>
      <c r="E238" s="1696" t="s">
        <v>1305</v>
      </c>
      <c r="G238" s="1698" t="s">
        <v>256</v>
      </c>
      <c r="H238" s="1698"/>
      <c r="I238" s="1698"/>
      <c r="K238" s="499"/>
      <c r="M238" s="1481" t="str">
        <f>M11</f>
        <v>December 31, 2021</v>
      </c>
      <c r="O238" s="1690"/>
      <c r="Q238" s="1481" t="str">
        <f>Q11</f>
        <v>December 31, 2022</v>
      </c>
    </row>
    <row r="239" spans="3:17" ht="25">
      <c r="C239" s="1672"/>
      <c r="E239" s="1697"/>
      <c r="G239" s="1699"/>
      <c r="H239" s="1699"/>
      <c r="I239" s="1699"/>
      <c r="J239" s="500"/>
      <c r="K239" s="501" t="s">
        <v>1288</v>
      </c>
      <c r="M239" s="1476" t="s">
        <v>1289</v>
      </c>
      <c r="O239" s="1691" t="s">
        <v>1287</v>
      </c>
      <c r="Q239" s="1476" t="s">
        <v>1290</v>
      </c>
    </row>
    <row r="240" spans="3:17" ht="5.15" customHeight="1"/>
    <row r="241" spans="1:19">
      <c r="C241" s="367">
        <f>C230+1</f>
        <v>104</v>
      </c>
      <c r="E241" s="490" t="s">
        <v>1306</v>
      </c>
      <c r="K241" s="493">
        <f>K122+K227</f>
        <v>0</v>
      </c>
      <c r="L241" s="492"/>
      <c r="M241" s="493">
        <f>M122+M227</f>
        <v>0</v>
      </c>
      <c r="N241" s="492"/>
      <c r="O241" s="493">
        <f>O122+O227</f>
        <v>0</v>
      </c>
      <c r="P241" s="492"/>
      <c r="Q241" s="493">
        <f>Q122+Q227</f>
        <v>0</v>
      </c>
    </row>
    <row r="242" spans="1:19">
      <c r="C242" s="367">
        <f>C241+1</f>
        <v>105</v>
      </c>
      <c r="E242" s="490" t="s">
        <v>1307</v>
      </c>
      <c r="K242" s="508">
        <f>K123+K228</f>
        <v>-150724490.89087057</v>
      </c>
      <c r="M242" s="508">
        <f>M123+M228</f>
        <v>-77904290.096938208</v>
      </c>
      <c r="O242" s="508">
        <f>O123+O228</f>
        <v>16510511.12833702</v>
      </c>
      <c r="Q242" s="508">
        <f>Q123+Q228</f>
        <v>-61393778.96860119</v>
      </c>
    </row>
    <row r="243" spans="1:19" ht="5.15" customHeight="1">
      <c r="K243" s="509"/>
      <c r="M243" s="509"/>
      <c r="O243" s="509"/>
      <c r="Q243" s="509"/>
    </row>
    <row r="244" spans="1:19" ht="13">
      <c r="C244" s="367">
        <f>C242+1</f>
        <v>106</v>
      </c>
      <c r="E244" s="364" t="s">
        <v>1308</v>
      </c>
      <c r="K244" s="495">
        <f>SUM(K241:K243)</f>
        <v>-150724490.89087057</v>
      </c>
      <c r="L244" s="495"/>
      <c r="M244" s="495">
        <f>SUM(M241:M243)</f>
        <v>-77904290.096938208</v>
      </c>
      <c r="N244" s="492"/>
      <c r="O244" s="495">
        <f>SUM(O241:O243)</f>
        <v>16510511.12833702</v>
      </c>
      <c r="P244" s="492"/>
      <c r="Q244" s="495">
        <f>SUM(Q241:Q243)</f>
        <v>-61393778.96860119</v>
      </c>
    </row>
    <row r="248" spans="1:19" ht="18">
      <c r="A248" s="281"/>
      <c r="B248" s="281" t="s">
        <v>1314</v>
      </c>
      <c r="C248" s="281"/>
      <c r="D248" s="281"/>
      <c r="E248" s="281"/>
      <c r="F248" s="281"/>
      <c r="G248" s="281"/>
      <c r="H248" s="281"/>
      <c r="I248" s="281"/>
      <c r="J248" s="281"/>
      <c r="K248" s="281"/>
      <c r="L248" s="281"/>
      <c r="M248" s="281"/>
      <c r="N248" s="281"/>
      <c r="O248" s="281"/>
      <c r="P248" s="281"/>
      <c r="Q248" s="281"/>
      <c r="R248" s="281"/>
      <c r="S248" s="281"/>
    </row>
    <row r="249" spans="1:19">
      <c r="A249" s="9"/>
      <c r="B249" s="9"/>
      <c r="C249" s="9"/>
      <c r="D249" s="9"/>
      <c r="E249" s="9"/>
      <c r="F249" s="9"/>
      <c r="G249" s="9"/>
      <c r="H249" s="9"/>
      <c r="I249" s="9"/>
      <c r="J249" s="9"/>
      <c r="K249" s="9"/>
      <c r="L249" s="9"/>
      <c r="M249" s="9"/>
      <c r="N249" s="9"/>
      <c r="O249" s="9"/>
      <c r="P249" s="9"/>
      <c r="Q249" s="9"/>
    </row>
    <row r="250" spans="1:19" ht="12.75" customHeight="1">
      <c r="A250" s="9"/>
      <c r="B250" s="1700" t="s">
        <v>1315</v>
      </c>
      <c r="C250" s="1700"/>
      <c r="D250" s="1700"/>
      <c r="E250" s="1700"/>
      <c r="F250" s="1700"/>
      <c r="G250" s="1700"/>
      <c r="H250" s="1700"/>
      <c r="I250" s="1700"/>
      <c r="J250" s="1700"/>
      <c r="K250" s="1700"/>
      <c r="L250" s="1700"/>
      <c r="M250" s="1700"/>
      <c r="N250" s="1700"/>
      <c r="O250" s="1700"/>
      <c r="P250" s="1700"/>
      <c r="Q250" s="1700"/>
    </row>
    <row r="251" spans="1:19">
      <c r="A251" s="9"/>
      <c r="B251" s="1700"/>
      <c r="C251" s="1700"/>
      <c r="D251" s="1700"/>
      <c r="E251" s="1700"/>
      <c r="F251" s="1700"/>
      <c r="G251" s="1700"/>
      <c r="H251" s="1700"/>
      <c r="I251" s="1700"/>
      <c r="J251" s="1700"/>
      <c r="K251" s="1700"/>
      <c r="L251" s="1700"/>
      <c r="M251" s="1700"/>
      <c r="N251" s="1700"/>
      <c r="O251" s="1700"/>
      <c r="P251" s="1700"/>
      <c r="Q251" s="1700"/>
    </row>
    <row r="252" spans="1:19">
      <c r="A252" s="9"/>
      <c r="B252" s="1700"/>
      <c r="C252" s="1700"/>
      <c r="D252" s="1700"/>
      <c r="E252" s="1700"/>
      <c r="F252" s="1700"/>
      <c r="G252" s="1700"/>
      <c r="H252" s="1700"/>
      <c r="I252" s="1700"/>
      <c r="J252" s="1700"/>
      <c r="K252" s="1700"/>
      <c r="L252" s="1700"/>
      <c r="M252" s="1700"/>
      <c r="N252" s="1700"/>
      <c r="O252" s="1700"/>
      <c r="P252" s="1700"/>
      <c r="Q252" s="1700"/>
    </row>
    <row r="253" spans="1:19" ht="12.75" customHeight="1">
      <c r="A253" s="9"/>
      <c r="B253" s="1700" t="s">
        <v>1316</v>
      </c>
      <c r="C253" s="1700"/>
      <c r="D253" s="1700"/>
      <c r="E253" s="1700"/>
      <c r="F253" s="1700"/>
      <c r="G253" s="1700"/>
      <c r="H253" s="1700"/>
      <c r="I253" s="1700"/>
      <c r="J253" s="1700"/>
      <c r="K253" s="1700"/>
      <c r="L253" s="1700"/>
      <c r="M253" s="1700"/>
      <c r="N253" s="1700"/>
      <c r="O253" s="1700"/>
      <c r="P253" s="1700"/>
      <c r="Q253" s="1700"/>
    </row>
    <row r="254" spans="1:19">
      <c r="A254" s="9"/>
      <c r="B254" s="1700"/>
      <c r="C254" s="1700"/>
      <c r="D254" s="1700"/>
      <c r="E254" s="1700"/>
      <c r="F254" s="1700"/>
      <c r="G254" s="1700"/>
      <c r="H254" s="1700"/>
      <c r="I254" s="1700"/>
      <c r="J254" s="1700"/>
      <c r="K254" s="1700"/>
      <c r="L254" s="1700"/>
      <c r="M254" s="1700"/>
      <c r="N254" s="1700"/>
      <c r="O254" s="1700"/>
      <c r="P254" s="1700"/>
      <c r="Q254" s="1700"/>
    </row>
    <row r="255" spans="1:19">
      <c r="A255" s="9"/>
      <c r="B255" s="1700"/>
      <c r="C255" s="1700"/>
      <c r="D255" s="1700"/>
      <c r="E255" s="1700"/>
      <c r="F255" s="1700"/>
      <c r="G255" s="1700"/>
      <c r="H255" s="1700"/>
      <c r="I255" s="1700"/>
      <c r="J255" s="1700"/>
      <c r="K255" s="1700"/>
      <c r="L255" s="1700"/>
      <c r="M255" s="1700"/>
      <c r="N255" s="1700"/>
      <c r="O255" s="1700"/>
      <c r="P255" s="1700"/>
      <c r="Q255" s="1700"/>
    </row>
    <row r="256" spans="1:19" ht="12.75" customHeight="1">
      <c r="A256" s="9"/>
      <c r="B256" s="1700" t="s">
        <v>1317</v>
      </c>
      <c r="C256" s="1700"/>
      <c r="D256" s="1700"/>
      <c r="E256" s="1700"/>
      <c r="F256" s="1700"/>
      <c r="G256" s="1700"/>
      <c r="H256" s="1700"/>
      <c r="I256" s="1700"/>
      <c r="J256" s="1700"/>
      <c r="K256" s="1700"/>
      <c r="L256" s="1700"/>
      <c r="M256" s="1700"/>
      <c r="N256" s="1700"/>
      <c r="O256" s="1700"/>
      <c r="P256" s="1700"/>
      <c r="Q256" s="1700"/>
    </row>
    <row r="257" spans="1:19">
      <c r="A257" s="9"/>
      <c r="B257" s="1700"/>
      <c r="C257" s="1700"/>
      <c r="D257" s="1700"/>
      <c r="E257" s="1700"/>
      <c r="F257" s="1700"/>
      <c r="G257" s="1700"/>
      <c r="H257" s="1700"/>
      <c r="I257" s="1700"/>
      <c r="J257" s="1700"/>
      <c r="K257" s="1700"/>
      <c r="L257" s="1700"/>
      <c r="M257" s="1700"/>
      <c r="N257" s="1700"/>
      <c r="O257" s="1700"/>
      <c r="P257" s="1700"/>
      <c r="Q257" s="1700"/>
    </row>
    <row r="258" spans="1:19">
      <c r="A258" s="9"/>
      <c r="B258" s="1700"/>
      <c r="C258" s="1700"/>
      <c r="D258" s="1700"/>
      <c r="E258" s="1700"/>
      <c r="F258" s="1700"/>
      <c r="G258" s="1700"/>
      <c r="H258" s="1700"/>
      <c r="I258" s="1700"/>
      <c r="J258" s="1700"/>
      <c r="K258" s="1700"/>
      <c r="L258" s="1700"/>
      <c r="M258" s="1700"/>
      <c r="N258" s="1700"/>
      <c r="O258" s="1700"/>
      <c r="P258" s="1700"/>
      <c r="Q258" s="1700"/>
    </row>
    <row r="259" spans="1:19" ht="12.75" customHeight="1">
      <c r="A259" s="9"/>
      <c r="B259" s="1700" t="s">
        <v>1318</v>
      </c>
      <c r="C259" s="1700"/>
      <c r="D259" s="1700"/>
      <c r="E259" s="1700"/>
      <c r="F259" s="1700"/>
      <c r="G259" s="1700"/>
      <c r="H259" s="1700"/>
      <c r="I259" s="1700"/>
      <c r="J259" s="1700"/>
      <c r="K259" s="1700"/>
      <c r="L259" s="1700"/>
      <c r="M259" s="1700"/>
      <c r="N259" s="1700"/>
      <c r="O259" s="1700"/>
      <c r="P259" s="1700"/>
      <c r="Q259" s="1700"/>
    </row>
    <row r="260" spans="1:19">
      <c r="A260" s="9"/>
      <c r="B260" s="1700"/>
      <c r="C260" s="1700"/>
      <c r="D260" s="1700"/>
      <c r="E260" s="1700"/>
      <c r="F260" s="1700"/>
      <c r="G260" s="1700"/>
      <c r="H260" s="1700"/>
      <c r="I260" s="1700"/>
      <c r="J260" s="1700"/>
      <c r="K260" s="1700"/>
      <c r="L260" s="1700"/>
      <c r="M260" s="1700"/>
      <c r="N260" s="1700"/>
      <c r="O260" s="1700"/>
      <c r="P260" s="1700"/>
      <c r="Q260" s="1700"/>
    </row>
    <row r="261" spans="1:19">
      <c r="A261" s="9"/>
      <c r="B261" s="586"/>
      <c r="C261" s="586"/>
      <c r="D261" s="586"/>
      <c r="E261" s="586"/>
      <c r="F261" s="586"/>
      <c r="G261" s="586"/>
      <c r="H261" s="586"/>
      <c r="I261" s="586"/>
      <c r="J261" s="586"/>
      <c r="K261" s="586"/>
      <c r="L261" s="586"/>
      <c r="M261" s="586"/>
      <c r="N261" s="586"/>
      <c r="O261" s="586"/>
      <c r="P261" s="586"/>
      <c r="Q261" s="586"/>
    </row>
    <row r="262" spans="1:19" ht="18">
      <c r="A262" s="281"/>
      <c r="B262" s="281" t="s">
        <v>875</v>
      </c>
      <c r="C262" s="281"/>
      <c r="D262" s="281"/>
      <c r="E262" s="281"/>
      <c r="F262" s="281"/>
      <c r="G262" s="281"/>
      <c r="H262" s="281"/>
      <c r="I262" s="281"/>
      <c r="J262" s="281"/>
      <c r="K262" s="281"/>
      <c r="L262" s="281"/>
      <c r="M262" s="281"/>
      <c r="N262" s="281"/>
      <c r="O262" s="281"/>
      <c r="P262" s="281"/>
      <c r="Q262" s="281"/>
      <c r="R262" s="281"/>
      <c r="S262" s="281"/>
    </row>
    <row r="263" spans="1:19">
      <c r="A263" s="9"/>
      <c r="B263" s="9"/>
      <c r="C263" s="9"/>
      <c r="D263" s="9"/>
      <c r="E263" s="9"/>
      <c r="F263" s="9"/>
      <c r="G263" s="9"/>
      <c r="H263" s="9"/>
      <c r="I263" s="9" t="s">
        <v>86</v>
      </c>
      <c r="J263" s="9"/>
      <c r="K263" s="9"/>
      <c r="L263" s="9"/>
      <c r="M263" s="9"/>
      <c r="N263" s="9"/>
      <c r="O263" s="9"/>
      <c r="P263" s="9"/>
      <c r="Q263" s="9"/>
    </row>
    <row r="264" spans="1:19" ht="12.75" customHeight="1">
      <c r="A264" s="9"/>
      <c r="B264" s="9" t="s">
        <v>9</v>
      </c>
      <c r="C264" s="1700" t="s">
        <v>1645</v>
      </c>
      <c r="D264" s="1700"/>
      <c r="E264" s="1700"/>
      <c r="F264" s="1700"/>
      <c r="G264" s="1700"/>
      <c r="H264" s="1700"/>
      <c r="I264" s="1700"/>
      <c r="J264" s="1700"/>
      <c r="K264" s="1700"/>
      <c r="L264" s="1700"/>
      <c r="M264" s="1700"/>
      <c r="N264" s="1700"/>
      <c r="O264" s="1700"/>
      <c r="P264" s="1700"/>
      <c r="Q264" s="1700"/>
    </row>
    <row r="265" spans="1:19">
      <c r="A265" s="9"/>
      <c r="B265" s="9"/>
      <c r="C265" s="1700"/>
      <c r="D265" s="1700"/>
      <c r="E265" s="1700"/>
      <c r="F265" s="1700"/>
      <c r="G265" s="1700"/>
      <c r="H265" s="1700"/>
      <c r="I265" s="1700"/>
      <c r="J265" s="1700"/>
      <c r="K265" s="1700"/>
      <c r="L265" s="1700"/>
      <c r="M265" s="1700"/>
      <c r="N265" s="1700"/>
      <c r="O265" s="1700"/>
      <c r="P265" s="1700"/>
      <c r="Q265" s="1700"/>
    </row>
    <row r="266" spans="1:19">
      <c r="A266" s="9"/>
      <c r="B266" s="9"/>
      <c r="C266" s="1700"/>
      <c r="D266" s="1700"/>
      <c r="E266" s="1700"/>
      <c r="F266" s="1700"/>
      <c r="G266" s="1700"/>
      <c r="H266" s="1700"/>
      <c r="I266" s="1700"/>
      <c r="J266" s="1700"/>
      <c r="K266" s="1700"/>
      <c r="L266" s="1700"/>
      <c r="M266" s="1700"/>
      <c r="N266" s="1700"/>
      <c r="O266" s="1700"/>
      <c r="P266" s="1700"/>
      <c r="Q266" s="1700"/>
    </row>
    <row r="267" spans="1:19">
      <c r="A267" s="9"/>
      <c r="B267" s="9"/>
      <c r="C267" s="1700"/>
      <c r="D267" s="1700"/>
      <c r="E267" s="1700"/>
      <c r="F267" s="1700"/>
      <c r="G267" s="1700"/>
      <c r="H267" s="1700"/>
      <c r="I267" s="1700"/>
      <c r="J267" s="1700"/>
      <c r="K267" s="1700"/>
      <c r="L267" s="1700"/>
      <c r="M267" s="1700"/>
      <c r="N267" s="1700"/>
      <c r="O267" s="1700"/>
      <c r="P267" s="1700"/>
      <c r="Q267" s="1700"/>
    </row>
    <row r="268" spans="1:19">
      <c r="A268" s="9"/>
      <c r="B268" s="9"/>
      <c r="C268" s="1700"/>
      <c r="D268" s="1700"/>
      <c r="E268" s="1700"/>
      <c r="F268" s="1700"/>
      <c r="G268" s="1700"/>
      <c r="H268" s="1700"/>
      <c r="I268" s="1700"/>
      <c r="J268" s="1700"/>
      <c r="K268" s="1700"/>
      <c r="L268" s="1700"/>
      <c r="M268" s="1700"/>
      <c r="N268" s="1700"/>
      <c r="O268" s="1700"/>
      <c r="P268" s="1700"/>
      <c r="Q268" s="1700"/>
    </row>
    <row r="269" spans="1:19">
      <c r="A269" s="9"/>
      <c r="B269" s="9"/>
      <c r="C269" s="1700"/>
      <c r="D269" s="1700"/>
      <c r="E269" s="1700"/>
      <c r="F269" s="1700"/>
      <c r="G269" s="1700"/>
      <c r="H269" s="1700"/>
      <c r="I269" s="1700"/>
      <c r="J269" s="1700"/>
      <c r="K269" s="1700"/>
      <c r="L269" s="1700"/>
      <c r="M269" s="1700"/>
      <c r="N269" s="1700"/>
      <c r="O269" s="1700"/>
      <c r="P269" s="1700"/>
      <c r="Q269" s="1700"/>
    </row>
    <row r="270" spans="1:19">
      <c r="A270" s="9"/>
      <c r="B270" s="9"/>
      <c r="C270" s="1700"/>
      <c r="D270" s="1700"/>
      <c r="E270" s="1700"/>
      <c r="F270" s="1700"/>
      <c r="G270" s="1700"/>
      <c r="H270" s="1700"/>
      <c r="I270" s="1700"/>
      <c r="J270" s="1700"/>
      <c r="K270" s="1700"/>
      <c r="L270" s="1700"/>
      <c r="M270" s="1700"/>
      <c r="N270" s="1700"/>
      <c r="O270" s="1700"/>
      <c r="P270" s="1700"/>
      <c r="Q270" s="1700"/>
    </row>
    <row r="271" spans="1:19">
      <c r="A271" s="9"/>
      <c r="B271" s="9"/>
      <c r="C271" s="1700"/>
      <c r="D271" s="1700"/>
      <c r="E271" s="1700"/>
      <c r="F271" s="1700"/>
      <c r="G271" s="1700"/>
      <c r="H271" s="1700"/>
      <c r="I271" s="1700"/>
      <c r="J271" s="1700"/>
      <c r="K271" s="1700"/>
      <c r="L271" s="1700"/>
      <c r="M271" s="1700"/>
      <c r="N271" s="1700"/>
      <c r="O271" s="1700"/>
      <c r="P271" s="1700"/>
      <c r="Q271" s="1700"/>
    </row>
    <row r="272" spans="1:19">
      <c r="A272" s="9"/>
      <c r="B272" s="9"/>
      <c r="C272" s="1700"/>
      <c r="D272" s="1700"/>
      <c r="E272" s="1700"/>
      <c r="F272" s="1700"/>
      <c r="G272" s="1700"/>
      <c r="H272" s="1700"/>
      <c r="I272" s="1700"/>
      <c r="J272" s="1700"/>
      <c r="K272" s="1700"/>
      <c r="L272" s="1700"/>
      <c r="M272" s="1700"/>
      <c r="N272" s="1700"/>
      <c r="O272" s="1700"/>
      <c r="P272" s="1700"/>
      <c r="Q272" s="1700"/>
    </row>
    <row r="273" spans="1:19">
      <c r="A273" s="9"/>
      <c r="B273" s="9"/>
      <c r="C273" s="1700"/>
      <c r="D273" s="1700"/>
      <c r="E273" s="1700"/>
      <c r="F273" s="1700"/>
      <c r="G273" s="1700"/>
      <c r="H273" s="1700"/>
      <c r="I273" s="1700"/>
      <c r="J273" s="1700"/>
      <c r="K273" s="1700"/>
      <c r="L273" s="1700"/>
      <c r="M273" s="1700"/>
      <c r="N273" s="1700"/>
      <c r="O273" s="1700"/>
      <c r="P273" s="1700"/>
      <c r="Q273" s="1700"/>
    </row>
    <row r="274" spans="1:19" ht="12.75" customHeight="1">
      <c r="A274" s="9"/>
      <c r="B274" s="9" t="s">
        <v>10</v>
      </c>
      <c r="C274" s="1700" t="s">
        <v>1319</v>
      </c>
      <c r="D274" s="1700"/>
      <c r="E274" s="1700"/>
      <c r="F274" s="1700"/>
      <c r="G274" s="1700"/>
      <c r="H274" s="1700"/>
      <c r="I274" s="1700"/>
      <c r="J274" s="1700"/>
      <c r="K274" s="1700"/>
      <c r="L274" s="1700"/>
      <c r="M274" s="1700"/>
      <c r="N274" s="1700"/>
      <c r="O274" s="1700"/>
      <c r="P274" s="1700"/>
      <c r="Q274" s="1700"/>
    </row>
    <row r="275" spans="1:19" ht="12.75" customHeight="1">
      <c r="A275" s="9"/>
      <c r="B275" s="9"/>
      <c r="C275" s="1700"/>
      <c r="D275" s="1700"/>
      <c r="E275" s="1700"/>
      <c r="F275" s="1700"/>
      <c r="G275" s="1700"/>
      <c r="H275" s="1700"/>
      <c r="I275" s="1700"/>
      <c r="J275" s="1700"/>
      <c r="K275" s="1700"/>
      <c r="L275" s="1700"/>
      <c r="M275" s="1700"/>
      <c r="N275" s="1700"/>
      <c r="O275" s="1700"/>
      <c r="P275" s="1700"/>
      <c r="Q275" s="1700"/>
    </row>
    <row r="276" spans="1:19">
      <c r="A276" s="9"/>
      <c r="B276" s="9"/>
      <c r="C276" s="1700"/>
      <c r="D276" s="1700"/>
      <c r="E276" s="1700"/>
      <c r="F276" s="1700"/>
      <c r="G276" s="1700"/>
      <c r="H276" s="1700"/>
      <c r="I276" s="1700"/>
      <c r="J276" s="1700"/>
      <c r="K276" s="1700"/>
      <c r="L276" s="1700"/>
      <c r="M276" s="1700"/>
      <c r="N276" s="1700"/>
      <c r="O276" s="1700"/>
      <c r="P276" s="1700"/>
      <c r="Q276" s="1700"/>
    </row>
    <row r="277" spans="1:19">
      <c r="E277" s="582"/>
      <c r="F277" s="582"/>
      <c r="G277" s="582"/>
      <c r="H277" s="582"/>
      <c r="I277" s="582"/>
      <c r="J277" s="582"/>
      <c r="K277" s="582"/>
      <c r="L277" s="582"/>
      <c r="M277" s="582"/>
      <c r="N277" s="582"/>
      <c r="O277" s="582"/>
      <c r="P277" s="582"/>
      <c r="Q277" s="582"/>
    </row>
    <row r="278" spans="1:19" ht="15.5">
      <c r="A278" s="478" t="s">
        <v>465</v>
      </c>
      <c r="B278" s="478"/>
      <c r="C278" s="478"/>
      <c r="D278" s="478"/>
      <c r="E278" s="479"/>
      <c r="F278" s="22"/>
      <c r="G278" s="22"/>
      <c r="H278" s="222"/>
      <c r="I278" s="22"/>
      <c r="J278" s="22"/>
      <c r="K278" s="22"/>
      <c r="L278" s="22"/>
      <c r="M278" s="22"/>
      <c r="N278" s="22"/>
      <c r="O278" s="22"/>
      <c r="P278" s="22"/>
      <c r="Q278" s="22"/>
      <c r="R278" s="22"/>
      <c r="S278" s="22"/>
    </row>
  </sheetData>
  <mergeCells count="69">
    <mergeCell ref="C274:Q276"/>
    <mergeCell ref="C224:C225"/>
    <mergeCell ref="E224:E225"/>
    <mergeCell ref="G224:I225"/>
    <mergeCell ref="E233:Q233"/>
    <mergeCell ref="E235:Q235"/>
    <mergeCell ref="C238:C239"/>
    <mergeCell ref="E238:E239"/>
    <mergeCell ref="G238:I239"/>
    <mergeCell ref="B250:Q252"/>
    <mergeCell ref="B253:Q255"/>
    <mergeCell ref="B256:Q258"/>
    <mergeCell ref="B259:Q260"/>
    <mergeCell ref="C264:Q273"/>
    <mergeCell ref="O224:O225"/>
    <mergeCell ref="O238:O239"/>
    <mergeCell ref="E221:Q221"/>
    <mergeCell ref="C170:C171"/>
    <mergeCell ref="E170:E171"/>
    <mergeCell ref="G170:G171"/>
    <mergeCell ref="I170:I171"/>
    <mergeCell ref="O170:O171"/>
    <mergeCell ref="E203:Q203"/>
    <mergeCell ref="C206:C207"/>
    <mergeCell ref="E206:E207"/>
    <mergeCell ref="G206:G207"/>
    <mergeCell ref="I206:I207"/>
    <mergeCell ref="O206:O207"/>
    <mergeCell ref="C167:Q167"/>
    <mergeCell ref="C116:Q116"/>
    <mergeCell ref="C119:C120"/>
    <mergeCell ref="E119:E120"/>
    <mergeCell ref="G119:I120"/>
    <mergeCell ref="C129:Q129"/>
    <mergeCell ref="C131:Q131"/>
    <mergeCell ref="C134:C135"/>
    <mergeCell ref="E134:E135"/>
    <mergeCell ref="G134:G135"/>
    <mergeCell ref="I134:I135"/>
    <mergeCell ref="O134:O135"/>
    <mergeCell ref="O119:O120"/>
    <mergeCell ref="C98:Q98"/>
    <mergeCell ref="C101:C102"/>
    <mergeCell ref="E101:E102"/>
    <mergeCell ref="G101:G102"/>
    <mergeCell ref="I101:I102"/>
    <mergeCell ref="O101:O102"/>
    <mergeCell ref="C62:Q62"/>
    <mergeCell ref="C65:C66"/>
    <mergeCell ref="E65:E66"/>
    <mergeCell ref="G65:G66"/>
    <mergeCell ref="I65:I66"/>
    <mergeCell ref="O65:O66"/>
    <mergeCell ref="C44:Q44"/>
    <mergeCell ref="C47:C48"/>
    <mergeCell ref="E47:E48"/>
    <mergeCell ref="G47:G48"/>
    <mergeCell ref="I47:I48"/>
    <mergeCell ref="O47:O48"/>
    <mergeCell ref="A1:S1"/>
    <mergeCell ref="A2:S2"/>
    <mergeCell ref="A3:S3"/>
    <mergeCell ref="C6:Q6"/>
    <mergeCell ref="C8:Q8"/>
    <mergeCell ref="C11:C12"/>
    <mergeCell ref="E11:E12"/>
    <mergeCell ref="G11:G12"/>
    <mergeCell ref="I11:I12"/>
    <mergeCell ref="O11:O12"/>
  </mergeCells>
  <pageMargins left="0.7" right="0.7" top="0.75" bottom="0.75" header="0.3" footer="0.3"/>
  <pageSetup scale="33" orientation="landscape" r:id="rId1"/>
  <rowBreaks count="2" manualBreakCount="2">
    <brk id="126" max="19" man="1"/>
    <brk id="245" max="1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4347B-96BA-4122-9900-52B9CBB5FBEC}">
  <dimension ref="A1:FF361"/>
  <sheetViews>
    <sheetView view="pageBreakPreview" topLeftCell="C109" zoomScale="60" zoomScaleNormal="85" workbookViewId="0">
      <selection activeCell="C1" sqref="A1:XFD1048576"/>
    </sheetView>
  </sheetViews>
  <sheetFormatPr defaultColWidth="9.1796875" defaultRowHeight="12.5"/>
  <cols>
    <col min="1" max="1" width="9.1796875" style="517" customWidth="1"/>
    <col min="2" max="2" width="9.453125" style="519" customWidth="1"/>
    <col min="3" max="3" width="75.26953125" style="519" customWidth="1"/>
    <col min="4" max="4" width="50.7265625" style="519" bestFit="1" customWidth="1"/>
    <col min="5" max="5" width="25.81640625" style="519" bestFit="1" customWidth="1"/>
    <col min="6" max="6" width="23.453125" style="517" bestFit="1" customWidth="1"/>
    <col min="7" max="7" width="23" style="517" bestFit="1" customWidth="1"/>
    <col min="8" max="9" width="21.453125" style="517" customWidth="1"/>
    <col min="10" max="10" width="25.453125" style="517" bestFit="1" customWidth="1"/>
    <col min="11" max="11" width="5.453125" style="517" customWidth="1"/>
    <col min="12" max="12" width="23" style="517" bestFit="1" customWidth="1"/>
    <col min="13" max="15" width="21.453125" style="517" customWidth="1"/>
    <col min="16" max="16" width="25.1796875" style="517" bestFit="1" customWidth="1"/>
    <col min="17" max="17" width="2.7265625" style="517" customWidth="1"/>
    <col min="18" max="18" width="26.54296875" style="517" customWidth="1"/>
    <col min="19" max="19" width="2.7265625" style="517" customWidth="1"/>
    <col min="20" max="20" width="21.453125" style="517" customWidth="1"/>
    <col min="21" max="21" width="2.7265625" style="517" customWidth="1"/>
    <col min="22" max="22" width="24.26953125" style="517" customWidth="1"/>
    <col min="23" max="23" width="2.7265625" style="517" customWidth="1"/>
    <col min="24" max="24" width="26.54296875" style="517" customWidth="1"/>
    <col min="25" max="25" width="2.7265625" style="517" customWidth="1"/>
    <col min="26" max="26" width="22.7265625" style="519" customWidth="1"/>
    <col min="27" max="27" width="2.7265625" style="517" customWidth="1"/>
    <col min="28" max="28" width="18.7265625" style="519" customWidth="1"/>
    <col min="29" max="29" width="2.7265625" style="517" customWidth="1"/>
    <col min="30" max="30" width="14.453125" style="517" customWidth="1"/>
    <col min="31" max="31" width="2.453125" style="517" customWidth="1"/>
    <col min="32" max="32" width="31.81640625" style="517" bestFit="1" customWidth="1"/>
    <col min="33" max="33" width="2.453125" style="517" customWidth="1"/>
    <col min="34" max="34" width="19.81640625" style="518" customWidth="1"/>
    <col min="35" max="35" width="2.453125" style="518" customWidth="1"/>
    <col min="36" max="16384" width="9.1796875" style="517"/>
  </cols>
  <sheetData>
    <row r="1" spans="1:162" ht="14">
      <c r="A1" s="498" t="s">
        <v>1400</v>
      </c>
      <c r="B1" s="498"/>
      <c r="C1" s="517"/>
      <c r="D1" s="517"/>
      <c r="E1" s="517"/>
      <c r="X1" s="498"/>
      <c r="Z1" s="517"/>
      <c r="AB1" s="517"/>
    </row>
    <row r="2" spans="1:162" ht="14">
      <c r="A2" s="498" t="s">
        <v>1320</v>
      </c>
      <c r="B2" s="498"/>
      <c r="C2" s="517"/>
      <c r="D2" s="517" t="s">
        <v>1879</v>
      </c>
      <c r="E2" s="517"/>
      <c r="X2" s="498"/>
      <c r="Z2" s="517"/>
      <c r="AB2" s="517"/>
    </row>
    <row r="3" spans="1:162" ht="14">
      <c r="A3" s="498" t="s">
        <v>1321</v>
      </c>
      <c r="B3" s="498"/>
      <c r="C3" s="517"/>
      <c r="D3" s="517"/>
      <c r="E3" s="517"/>
      <c r="Z3" s="517"/>
      <c r="AB3" s="517"/>
    </row>
    <row r="4" spans="1:162" ht="14">
      <c r="B4" s="498"/>
    </row>
    <row r="5" spans="1:162" ht="19">
      <c r="B5" s="1703" t="s">
        <v>1283</v>
      </c>
      <c r="C5" s="1704"/>
      <c r="D5" s="1704"/>
      <c r="E5" s="1704"/>
      <c r="F5" s="1704"/>
      <c r="G5" s="1704"/>
      <c r="H5" s="1704"/>
      <c r="I5" s="1704"/>
      <c r="J5" s="1704"/>
      <c r="K5" s="1704"/>
      <c r="L5" s="1704"/>
      <c r="M5" s="1704"/>
      <c r="N5" s="1704"/>
      <c r="O5" s="1704"/>
      <c r="P5" s="1704"/>
      <c r="Q5" s="1704"/>
      <c r="R5" s="1704"/>
      <c r="S5" s="1704"/>
      <c r="T5" s="1704"/>
      <c r="U5" s="1704"/>
      <c r="V5" s="1704"/>
      <c r="W5" s="1704"/>
      <c r="X5" s="1704"/>
      <c r="Y5" s="1704"/>
      <c r="Z5" s="1704"/>
      <c r="AA5" s="1704"/>
      <c r="AB5" s="1704"/>
      <c r="AC5" s="1704"/>
      <c r="AD5" s="1704"/>
      <c r="AE5" s="1704"/>
      <c r="AF5" s="1704"/>
      <c r="AG5" s="1704"/>
      <c r="AH5" s="1705"/>
    </row>
    <row r="6" spans="1:162" ht="14">
      <c r="B6" s="498"/>
    </row>
    <row r="7" spans="1:162" s="625" customFormat="1" ht="15.5">
      <c r="B7" s="626"/>
      <c r="C7" s="626"/>
      <c r="D7" s="626"/>
      <c r="E7" s="626"/>
      <c r="F7" s="1706" t="s">
        <v>1322</v>
      </c>
      <c r="G7" s="1707"/>
      <c r="H7" s="1707"/>
      <c r="I7" s="1707"/>
      <c r="J7" s="1708"/>
      <c r="L7" s="1706" t="s">
        <v>1323</v>
      </c>
      <c r="M7" s="1707"/>
      <c r="N7" s="1707"/>
      <c r="O7" s="1707"/>
      <c r="P7" s="1708"/>
      <c r="R7" s="1706" t="s">
        <v>1324</v>
      </c>
      <c r="S7" s="1707"/>
      <c r="T7" s="1707"/>
      <c r="U7" s="1707"/>
      <c r="V7" s="1707"/>
      <c r="W7" s="1707"/>
      <c r="X7" s="1707"/>
      <c r="Y7" s="1707"/>
      <c r="Z7" s="1707"/>
      <c r="AA7" s="1707"/>
      <c r="AB7" s="1707"/>
      <c r="AC7" s="1707"/>
      <c r="AD7" s="1707"/>
      <c r="AE7" s="1707"/>
      <c r="AF7" s="1708"/>
      <c r="AG7" s="627"/>
      <c r="AH7" s="628"/>
      <c r="AI7" s="628"/>
    </row>
    <row r="8" spans="1:162" s="520" customFormat="1" ht="61.5" customHeight="1">
      <c r="B8" s="596" t="s">
        <v>540</v>
      </c>
      <c r="C8" s="597" t="s">
        <v>1325</v>
      </c>
      <c r="D8" s="597" t="s">
        <v>1149</v>
      </c>
      <c r="E8" s="596" t="s">
        <v>1326</v>
      </c>
      <c r="F8" s="596" t="s">
        <v>1327</v>
      </c>
      <c r="G8" s="596" t="s">
        <v>1328</v>
      </c>
      <c r="H8" s="596" t="s">
        <v>1329</v>
      </c>
      <c r="I8" s="596" t="s">
        <v>1330</v>
      </c>
      <c r="J8" s="596" t="s">
        <v>1331</v>
      </c>
      <c r="K8" s="596"/>
      <c r="L8" s="596" t="s">
        <v>1327</v>
      </c>
      <c r="M8" s="596" t="s">
        <v>1332</v>
      </c>
      <c r="N8" s="596" t="s">
        <v>1329</v>
      </c>
      <c r="O8" s="596" t="s">
        <v>1330</v>
      </c>
      <c r="P8" s="596" t="s">
        <v>1331</v>
      </c>
      <c r="Q8" s="596"/>
      <c r="R8" s="596" t="s">
        <v>1333</v>
      </c>
      <c r="S8" s="596"/>
      <c r="T8" s="596" t="s">
        <v>1012</v>
      </c>
      <c r="U8" s="596"/>
      <c r="V8" s="596" t="s">
        <v>1334</v>
      </c>
      <c r="W8" s="596"/>
      <c r="X8" s="596" t="s">
        <v>1335</v>
      </c>
      <c r="Y8" s="596"/>
      <c r="Z8" s="596" t="s">
        <v>1336</v>
      </c>
      <c r="AA8" s="596"/>
      <c r="AB8" s="596" t="s">
        <v>1337</v>
      </c>
      <c r="AC8" s="596"/>
      <c r="AD8" s="596" t="s">
        <v>1424</v>
      </c>
      <c r="AE8" s="596"/>
      <c r="AF8" s="596" t="s">
        <v>1338</v>
      </c>
      <c r="AG8" s="596"/>
      <c r="AH8" s="596" t="s">
        <v>1339</v>
      </c>
      <c r="AI8" s="517"/>
      <c r="AJ8" s="517"/>
      <c r="AK8" s="517"/>
      <c r="AL8" s="517"/>
      <c r="AM8" s="517"/>
      <c r="AN8" s="517"/>
      <c r="AO8" s="517"/>
      <c r="AP8" s="517"/>
      <c r="AQ8" s="517"/>
      <c r="AR8" s="517"/>
      <c r="AS8" s="517"/>
      <c r="AT8" s="517"/>
      <c r="AU8" s="517"/>
      <c r="AV8" s="517"/>
      <c r="AW8" s="517"/>
      <c r="AX8" s="517"/>
      <c r="AY8" s="517"/>
      <c r="AZ8" s="517"/>
      <c r="BA8" s="517"/>
      <c r="BB8" s="517"/>
      <c r="BC8" s="517"/>
      <c r="BD8" s="517"/>
      <c r="BE8" s="517"/>
      <c r="BF8" s="517"/>
      <c r="BG8" s="517"/>
      <c r="BH8" s="517"/>
      <c r="BI8" s="517"/>
      <c r="BJ8" s="517"/>
      <c r="BK8" s="517"/>
      <c r="BL8" s="517"/>
      <c r="BM8" s="517"/>
      <c r="BN8" s="517"/>
      <c r="BO8" s="517"/>
      <c r="BP8" s="517"/>
      <c r="BQ8" s="517"/>
      <c r="BR8" s="517"/>
      <c r="BS8" s="517"/>
      <c r="BT8" s="517"/>
      <c r="BU8" s="517"/>
      <c r="BV8" s="517"/>
      <c r="BW8" s="517"/>
      <c r="BX8" s="517"/>
      <c r="BY8" s="517"/>
      <c r="BZ8" s="517"/>
      <c r="CA8" s="517"/>
      <c r="CB8" s="517"/>
      <c r="CC8" s="517"/>
      <c r="CD8" s="517"/>
      <c r="CE8" s="517"/>
      <c r="CF8" s="517"/>
      <c r="CG8" s="517"/>
      <c r="CH8" s="517"/>
      <c r="CI8" s="517"/>
      <c r="CJ8" s="517"/>
      <c r="CK8" s="517"/>
      <c r="CL8" s="517"/>
      <c r="CM8" s="517"/>
      <c r="CN8" s="517"/>
      <c r="CO8" s="517"/>
      <c r="CP8" s="517"/>
      <c r="CQ8" s="517"/>
      <c r="CR8" s="517"/>
      <c r="CS8" s="517"/>
      <c r="CT8" s="517"/>
      <c r="CU8" s="517"/>
      <c r="CV8" s="517"/>
      <c r="CW8" s="517"/>
      <c r="CX8" s="517"/>
      <c r="CY8" s="517"/>
      <c r="CZ8" s="517"/>
      <c r="DA8" s="517"/>
      <c r="DB8" s="517"/>
      <c r="DC8" s="517"/>
      <c r="DD8" s="517"/>
      <c r="DE8" s="517"/>
      <c r="DF8" s="517"/>
      <c r="DG8" s="517"/>
      <c r="DH8" s="517"/>
      <c r="DI8" s="517"/>
      <c r="DJ8" s="517"/>
      <c r="DK8" s="517"/>
      <c r="DL8" s="517"/>
      <c r="DM8" s="517"/>
      <c r="DN8" s="517"/>
      <c r="DO8" s="517"/>
      <c r="DP8" s="517"/>
      <c r="DQ8" s="517"/>
      <c r="DR8" s="517"/>
      <c r="DS8" s="517"/>
      <c r="DT8" s="517"/>
      <c r="DU8" s="517"/>
      <c r="DV8" s="517"/>
      <c r="DW8" s="517"/>
      <c r="DX8" s="517"/>
      <c r="DY8" s="517"/>
      <c r="DZ8" s="517"/>
      <c r="EA8" s="517"/>
      <c r="EB8" s="517"/>
      <c r="EC8" s="517"/>
      <c r="ED8" s="517"/>
      <c r="EE8" s="517"/>
      <c r="EF8" s="517"/>
      <c r="EG8" s="517"/>
      <c r="EH8" s="517"/>
      <c r="EI8" s="517"/>
      <c r="EJ8" s="517"/>
      <c r="EK8" s="517"/>
      <c r="EL8" s="517"/>
      <c r="EM8" s="517"/>
      <c r="EN8" s="517"/>
      <c r="EO8" s="517"/>
      <c r="EP8" s="517"/>
      <c r="EQ8" s="517"/>
      <c r="ER8" s="517"/>
      <c r="ES8" s="517"/>
      <c r="ET8" s="517"/>
      <c r="EU8" s="517"/>
      <c r="EV8" s="517"/>
      <c r="EW8" s="517"/>
      <c r="EX8" s="517"/>
      <c r="EY8" s="517"/>
      <c r="EZ8" s="517"/>
      <c r="FA8" s="517"/>
      <c r="FB8" s="517"/>
      <c r="FC8" s="517"/>
      <c r="FD8" s="517"/>
      <c r="FE8" s="517"/>
      <c r="FF8" s="517"/>
    </row>
    <row r="9" spans="1:162" ht="15" customHeight="1">
      <c r="B9" s="521"/>
      <c r="C9" s="598" t="s">
        <v>165</v>
      </c>
      <c r="D9" s="599" t="s">
        <v>166</v>
      </c>
      <c r="E9" s="599" t="s">
        <v>1056</v>
      </c>
      <c r="F9" s="599" t="s">
        <v>1194</v>
      </c>
      <c r="G9" s="599" t="s">
        <v>1340</v>
      </c>
      <c r="H9" s="599" t="s">
        <v>1196</v>
      </c>
      <c r="I9" s="599" t="s">
        <v>1341</v>
      </c>
      <c r="J9" s="599" t="s">
        <v>1342</v>
      </c>
      <c r="K9" s="522"/>
      <c r="L9" s="599" t="s">
        <v>1199</v>
      </c>
      <c r="M9" s="599" t="s">
        <v>1343</v>
      </c>
      <c r="N9" s="599" t="s">
        <v>1201</v>
      </c>
      <c r="O9" s="599" t="s">
        <v>1344</v>
      </c>
      <c r="P9" s="599" t="s">
        <v>1345</v>
      </c>
      <c r="Q9" s="523"/>
      <c r="R9" s="599" t="s">
        <v>1346</v>
      </c>
      <c r="S9" s="599"/>
      <c r="T9" s="599" t="s">
        <v>1347</v>
      </c>
      <c r="U9" s="599"/>
      <c r="V9" s="599" t="s">
        <v>1348</v>
      </c>
      <c r="W9" s="599"/>
      <c r="X9" s="599" t="s">
        <v>1349</v>
      </c>
      <c r="Y9" s="599"/>
      <c r="Z9" s="599" t="s">
        <v>1350</v>
      </c>
      <c r="AA9" s="599"/>
      <c r="AB9" s="599" t="s">
        <v>1351</v>
      </c>
      <c r="AC9" s="599"/>
      <c r="AD9" s="599" t="s">
        <v>1352</v>
      </c>
      <c r="AE9" s="599"/>
      <c r="AF9" s="599" t="s">
        <v>1353</v>
      </c>
      <c r="AG9" s="599"/>
      <c r="AH9" s="599" t="s">
        <v>1354</v>
      </c>
      <c r="AI9" s="517"/>
    </row>
    <row r="10" spans="1:162" s="520" customFormat="1" ht="15" customHeight="1">
      <c r="B10" s="600"/>
      <c r="C10" s="600"/>
      <c r="D10" s="600"/>
      <c r="E10" s="599"/>
      <c r="F10" s="599"/>
      <c r="G10" s="599"/>
      <c r="H10" s="599"/>
      <c r="I10" s="599"/>
      <c r="J10" s="599"/>
      <c r="K10" s="599"/>
      <c r="L10" s="599"/>
      <c r="M10" s="599"/>
      <c r="N10" s="599"/>
      <c r="O10" s="599"/>
      <c r="P10" s="599"/>
      <c r="Q10" s="599"/>
      <c r="R10" s="599"/>
      <c r="S10" s="599"/>
      <c r="T10" s="599"/>
      <c r="U10" s="599"/>
      <c r="V10" s="599"/>
      <c r="W10" s="599"/>
      <c r="X10" s="599"/>
      <c r="Y10" s="599"/>
      <c r="Z10" s="599"/>
      <c r="AA10" s="599"/>
      <c r="AB10" s="599"/>
      <c r="AC10" s="599"/>
      <c r="AD10" s="599"/>
      <c r="AE10" s="599"/>
      <c r="AF10" s="599"/>
      <c r="AG10" s="599"/>
      <c r="AH10" s="599"/>
      <c r="AI10" s="599"/>
      <c r="AJ10" s="517"/>
      <c r="AK10" s="517"/>
      <c r="AL10" s="517"/>
      <c r="AM10" s="517"/>
      <c r="AN10" s="517"/>
      <c r="AO10" s="517"/>
      <c r="AP10" s="517"/>
      <c r="AQ10" s="517"/>
      <c r="AR10" s="517"/>
      <c r="AS10" s="517"/>
      <c r="AT10" s="517"/>
      <c r="AU10" s="517"/>
      <c r="AV10" s="517"/>
      <c r="AW10" s="517"/>
      <c r="AX10" s="517"/>
      <c r="AY10" s="517"/>
      <c r="AZ10" s="517"/>
      <c r="BA10" s="517"/>
      <c r="BB10" s="517"/>
      <c r="BC10" s="517"/>
      <c r="BD10" s="517"/>
      <c r="BE10" s="517"/>
      <c r="BF10" s="517"/>
      <c r="BG10" s="517"/>
      <c r="BH10" s="517"/>
      <c r="BI10" s="517"/>
      <c r="BJ10" s="517"/>
      <c r="BK10" s="517"/>
      <c r="BL10" s="517"/>
      <c r="BM10" s="517"/>
      <c r="BN10" s="517"/>
      <c r="BO10" s="517"/>
      <c r="BP10" s="517"/>
      <c r="BQ10" s="517"/>
      <c r="BR10" s="517"/>
      <c r="BS10" s="517"/>
      <c r="BT10" s="517"/>
      <c r="BU10" s="517"/>
      <c r="BV10" s="517"/>
      <c r="BW10" s="517"/>
      <c r="BX10" s="517"/>
      <c r="BY10" s="517"/>
      <c r="BZ10" s="517"/>
      <c r="CA10" s="517"/>
      <c r="CB10" s="517"/>
      <c r="CC10" s="517"/>
      <c r="CD10" s="517"/>
      <c r="CE10" s="517"/>
      <c r="CF10" s="517"/>
      <c r="CG10" s="517"/>
      <c r="CH10" s="517"/>
      <c r="CI10" s="517"/>
      <c r="CJ10" s="517"/>
      <c r="CK10" s="517"/>
      <c r="CL10" s="517"/>
      <c r="CM10" s="517"/>
      <c r="CN10" s="517"/>
      <c r="CO10" s="517"/>
      <c r="CP10" s="517"/>
      <c r="CQ10" s="517"/>
      <c r="CR10" s="517"/>
      <c r="CS10" s="517"/>
      <c r="CT10" s="517"/>
      <c r="CU10" s="517"/>
      <c r="CV10" s="517"/>
      <c r="CW10" s="517"/>
      <c r="CX10" s="517"/>
      <c r="CY10" s="517"/>
      <c r="CZ10" s="517"/>
      <c r="DA10" s="517"/>
      <c r="DB10" s="517"/>
      <c r="DC10" s="517"/>
      <c r="DD10" s="517"/>
      <c r="DE10" s="517"/>
      <c r="DF10" s="517"/>
      <c r="DG10" s="517"/>
      <c r="DH10" s="517"/>
      <c r="DI10" s="517"/>
      <c r="DJ10" s="517"/>
      <c r="DK10" s="517"/>
      <c r="DL10" s="517"/>
      <c r="DM10" s="517"/>
      <c r="DN10" s="517"/>
      <c r="DO10" s="517"/>
      <c r="DP10" s="517"/>
      <c r="DQ10" s="517"/>
      <c r="DR10" s="517"/>
      <c r="DS10" s="517"/>
      <c r="DT10" s="517"/>
      <c r="DU10" s="517"/>
      <c r="DV10" s="517"/>
      <c r="DW10" s="517"/>
      <c r="DX10" s="517"/>
      <c r="DY10" s="517"/>
      <c r="DZ10" s="517"/>
      <c r="EA10" s="517"/>
      <c r="EB10" s="517"/>
      <c r="EC10" s="517"/>
      <c r="ED10" s="517"/>
      <c r="EE10" s="517"/>
      <c r="EF10" s="517"/>
      <c r="EG10" s="517"/>
      <c r="EH10" s="517"/>
      <c r="EI10" s="517"/>
      <c r="EJ10" s="517"/>
      <c r="EK10" s="517"/>
      <c r="EL10" s="517"/>
      <c r="EM10" s="517"/>
      <c r="EN10" s="517"/>
      <c r="EO10" s="517"/>
      <c r="EP10" s="517"/>
      <c r="EQ10" s="517"/>
      <c r="ER10" s="517"/>
      <c r="ES10" s="517"/>
      <c r="ET10" s="517"/>
      <c r="EU10" s="517"/>
      <c r="EV10" s="517"/>
      <c r="EW10" s="517"/>
      <c r="EX10" s="517"/>
      <c r="EY10" s="517"/>
      <c r="EZ10" s="517"/>
      <c r="FA10" s="517"/>
      <c r="FB10" s="517"/>
      <c r="FC10" s="517"/>
      <c r="FD10" s="517"/>
      <c r="FE10" s="517"/>
      <c r="FF10" s="517"/>
    </row>
    <row r="11" spans="1:162" s="520" customFormat="1" ht="13">
      <c r="B11" s="600"/>
      <c r="C11" s="601" t="s">
        <v>1425</v>
      </c>
      <c r="D11" s="600"/>
      <c r="E11" s="599"/>
      <c r="F11" s="599"/>
      <c r="G11" s="599"/>
      <c r="H11" s="599"/>
      <c r="I11" s="599"/>
      <c r="J11" s="599"/>
      <c r="K11" s="599"/>
      <c r="L11" s="599"/>
      <c r="M11" s="599"/>
      <c r="N11" s="599"/>
      <c r="O11" s="599"/>
      <c r="P11" s="599"/>
      <c r="Q11" s="599"/>
      <c r="R11" s="599"/>
      <c r="S11" s="599"/>
      <c r="T11" s="599"/>
      <c r="U11" s="599"/>
      <c r="V11" s="599"/>
      <c r="W11" s="599"/>
      <c r="X11" s="599"/>
      <c r="Y11" s="599"/>
      <c r="Z11" s="599"/>
      <c r="AA11" s="599"/>
      <c r="AB11" s="599"/>
      <c r="AC11" s="599"/>
      <c r="AD11" s="599"/>
      <c r="AE11" s="599"/>
      <c r="AF11" s="599"/>
      <c r="AG11" s="599"/>
      <c r="AH11" s="599"/>
      <c r="AI11" s="599"/>
      <c r="AJ11" s="517"/>
      <c r="AK11" s="517"/>
      <c r="AL11" s="517"/>
      <c r="AM11" s="517"/>
      <c r="AN11" s="517"/>
      <c r="AO11" s="517"/>
      <c r="AP11" s="517"/>
      <c r="AQ11" s="517"/>
      <c r="AR11" s="517"/>
      <c r="AS11" s="517"/>
      <c r="AT11" s="517"/>
      <c r="AU11" s="517"/>
      <c r="AV11" s="517"/>
      <c r="AW11" s="517"/>
      <c r="AX11" s="517"/>
      <c r="AY11" s="517"/>
      <c r="AZ11" s="517"/>
      <c r="BA11" s="517"/>
      <c r="BB11" s="517"/>
      <c r="BC11" s="517"/>
      <c r="BD11" s="517"/>
      <c r="BE11" s="517"/>
      <c r="BF11" s="517"/>
      <c r="BG11" s="517"/>
      <c r="BH11" s="517"/>
      <c r="BI11" s="517"/>
      <c r="BJ11" s="517"/>
      <c r="BK11" s="517"/>
      <c r="BL11" s="517"/>
      <c r="BM11" s="517"/>
      <c r="BN11" s="517"/>
      <c r="BO11" s="517"/>
      <c r="BP11" s="517"/>
      <c r="BQ11" s="517"/>
      <c r="BR11" s="517"/>
      <c r="BS11" s="517"/>
      <c r="BT11" s="517"/>
      <c r="BU11" s="517"/>
      <c r="BV11" s="517"/>
      <c r="BW11" s="517"/>
      <c r="BX11" s="517"/>
      <c r="BY11" s="517"/>
      <c r="BZ11" s="517"/>
      <c r="CA11" s="517"/>
      <c r="CB11" s="517"/>
      <c r="CC11" s="517"/>
      <c r="CD11" s="517"/>
      <c r="CE11" s="517"/>
      <c r="CF11" s="517"/>
      <c r="CG11" s="517"/>
      <c r="CH11" s="517"/>
      <c r="CI11" s="517"/>
      <c r="CJ11" s="517"/>
      <c r="CK11" s="517"/>
      <c r="CL11" s="517"/>
      <c r="CM11" s="517"/>
      <c r="CN11" s="517"/>
      <c r="CO11" s="517"/>
      <c r="CP11" s="517"/>
      <c r="CQ11" s="517"/>
      <c r="CR11" s="517"/>
      <c r="CS11" s="517"/>
      <c r="CT11" s="517"/>
      <c r="CU11" s="517"/>
      <c r="CV11" s="517"/>
      <c r="CW11" s="517"/>
      <c r="CX11" s="517"/>
      <c r="CY11" s="517"/>
      <c r="CZ11" s="517"/>
      <c r="DA11" s="517"/>
      <c r="DB11" s="517"/>
      <c r="DC11" s="517"/>
      <c r="DD11" s="517"/>
      <c r="DE11" s="517"/>
      <c r="DF11" s="517"/>
      <c r="DG11" s="517"/>
      <c r="DH11" s="517"/>
      <c r="DI11" s="517"/>
      <c r="DJ11" s="517"/>
      <c r="DK11" s="517"/>
      <c r="DL11" s="517"/>
      <c r="DM11" s="517"/>
      <c r="DN11" s="517"/>
      <c r="DO11" s="517"/>
      <c r="DP11" s="517"/>
      <c r="DQ11" s="517"/>
      <c r="DR11" s="517"/>
      <c r="DS11" s="517"/>
      <c r="DT11" s="517"/>
      <c r="DU11" s="517"/>
      <c r="DV11" s="517"/>
      <c r="DW11" s="517"/>
      <c r="DX11" s="517"/>
      <c r="DY11" s="517"/>
      <c r="DZ11" s="517"/>
      <c r="EA11" s="517"/>
      <c r="EB11" s="517"/>
      <c r="EC11" s="517"/>
      <c r="ED11" s="517"/>
      <c r="EE11" s="517"/>
      <c r="EF11" s="517"/>
      <c r="EG11" s="517"/>
      <c r="EH11" s="517"/>
      <c r="EI11" s="517"/>
      <c r="EJ11" s="517"/>
      <c r="EK11" s="517"/>
      <c r="EL11" s="517"/>
      <c r="EM11" s="517"/>
      <c r="EN11" s="517"/>
      <c r="EO11" s="517"/>
      <c r="EP11" s="517"/>
      <c r="EQ11" s="517"/>
      <c r="ER11" s="517"/>
      <c r="ES11" s="517"/>
      <c r="ET11" s="517"/>
      <c r="EU11" s="517"/>
      <c r="EV11" s="517"/>
      <c r="EW11" s="517"/>
      <c r="EX11" s="517"/>
      <c r="EY11" s="517"/>
      <c r="EZ11" s="517"/>
      <c r="FA11" s="517"/>
      <c r="FB11" s="517"/>
      <c r="FC11" s="517"/>
      <c r="FD11" s="517"/>
      <c r="FE11" s="517"/>
      <c r="FF11" s="517"/>
    </row>
    <row r="12" spans="1:162">
      <c r="B12" s="367">
        <v>1</v>
      </c>
      <c r="C12" s="494" t="s">
        <v>1426</v>
      </c>
      <c r="D12" s="494" t="s">
        <v>1683</v>
      </c>
      <c r="E12" s="494" t="s">
        <v>1356</v>
      </c>
      <c r="F12" s="602">
        <v>0</v>
      </c>
      <c r="G12" s="603">
        <f t="shared" ref="G12:G70" si="0">F12*0.35</f>
        <v>0</v>
      </c>
      <c r="H12" s="602">
        <v>561350.97</v>
      </c>
      <c r="I12" s="603">
        <f t="shared" ref="I12:I70" si="1">-H12*0.35</f>
        <v>-196472.83949999997</v>
      </c>
      <c r="J12" s="603">
        <f t="shared" ref="J12:J70" si="2">G12+H12+I12</f>
        <v>364878.13049999997</v>
      </c>
      <c r="K12" s="604"/>
      <c r="L12" s="602">
        <f t="shared" ref="L12:L69" si="3">F12</f>
        <v>0</v>
      </c>
      <c r="M12" s="603">
        <f t="shared" ref="M12:M70" si="4">L12*0.21</f>
        <v>0</v>
      </c>
      <c r="N12" s="602">
        <v>561350.97</v>
      </c>
      <c r="O12" s="603">
        <f t="shared" ref="O12:O70" si="5">-N12*0.21</f>
        <v>-117883.70369999998</v>
      </c>
      <c r="P12" s="603">
        <f t="shared" ref="P12:P70" si="6">M12+N12+O12</f>
        <v>443467.26630000002</v>
      </c>
      <c r="R12" s="603">
        <f t="shared" ref="R12:R70" si="7">J12-P12</f>
        <v>-78589.135800000047</v>
      </c>
      <c r="S12" s="604"/>
      <c r="T12" s="602">
        <v>0</v>
      </c>
      <c r="U12" s="604"/>
      <c r="V12" s="602">
        <v>0</v>
      </c>
      <c r="W12" s="604"/>
      <c r="X12" s="603">
        <f t="shared" ref="X12:X70" si="8">R12-T12-V12</f>
        <v>-78589.135800000047</v>
      </c>
      <c r="Y12" s="604"/>
      <c r="Z12" s="502" t="s">
        <v>1369</v>
      </c>
      <c r="AA12" s="605"/>
      <c r="AB12" s="502" t="s">
        <v>22</v>
      </c>
      <c r="AC12" s="605"/>
      <c r="AD12" s="1649">
        <v>0.33300000000000002</v>
      </c>
      <c r="AE12" s="605"/>
      <c r="AF12" s="603">
        <f t="shared" ref="AF12:AF70" si="9">X12*AD12</f>
        <v>-26170.182221400017</v>
      </c>
      <c r="AG12" s="313"/>
      <c r="AH12" s="367">
        <v>190</v>
      </c>
      <c r="AI12" s="367"/>
    </row>
    <row r="13" spans="1:162">
      <c r="B13" s="367">
        <v>2</v>
      </c>
      <c r="C13" s="494" t="s">
        <v>1355</v>
      </c>
      <c r="D13" s="494" t="s">
        <v>1684</v>
      </c>
      <c r="E13" s="494" t="s">
        <v>1356</v>
      </c>
      <c r="F13" s="606">
        <v>222051.82999999996</v>
      </c>
      <c r="G13" s="607">
        <f t="shared" si="0"/>
        <v>77718.14049999998</v>
      </c>
      <c r="H13" s="606">
        <v>19984.664699999994</v>
      </c>
      <c r="I13" s="607">
        <f t="shared" si="1"/>
        <v>-6994.6326449999979</v>
      </c>
      <c r="J13" s="607">
        <f t="shared" si="2"/>
        <v>90708.172554999968</v>
      </c>
      <c r="K13" s="608"/>
      <c r="L13" s="606">
        <f t="shared" si="3"/>
        <v>222051.82999999996</v>
      </c>
      <c r="M13" s="607">
        <f t="shared" si="4"/>
        <v>46630.884299999991</v>
      </c>
      <c r="N13" s="606">
        <v>19984.664699999994</v>
      </c>
      <c r="O13" s="607">
        <f t="shared" si="5"/>
        <v>-4196.7795869999982</v>
      </c>
      <c r="P13" s="607">
        <f t="shared" si="6"/>
        <v>62418.769412999987</v>
      </c>
      <c r="Q13" s="607"/>
      <c r="R13" s="607">
        <f t="shared" si="7"/>
        <v>28289.403141999981</v>
      </c>
      <c r="S13" s="608"/>
      <c r="T13" s="606">
        <v>0</v>
      </c>
      <c r="U13" s="608"/>
      <c r="V13" s="606">
        <v>0</v>
      </c>
      <c r="W13" s="608"/>
      <c r="X13" s="607">
        <f t="shared" si="8"/>
        <v>28289.403141999981</v>
      </c>
      <c r="Y13" s="604"/>
      <c r="Z13" s="502" t="s">
        <v>241</v>
      </c>
      <c r="AA13" s="605"/>
      <c r="AB13" s="502" t="s">
        <v>22</v>
      </c>
      <c r="AC13" s="605"/>
      <c r="AD13" s="1649">
        <v>6.5299999999999997E-2</v>
      </c>
      <c r="AE13" s="605"/>
      <c r="AF13" s="607">
        <f t="shared" si="9"/>
        <v>1847.2980251725987</v>
      </c>
      <c r="AG13" s="313"/>
      <c r="AH13" s="367">
        <v>190</v>
      </c>
      <c r="AI13" s="367"/>
    </row>
    <row r="14" spans="1:162">
      <c r="B14" s="367">
        <v>3</v>
      </c>
      <c r="C14" s="494" t="s">
        <v>1427</v>
      </c>
      <c r="D14" s="494" t="s">
        <v>1684</v>
      </c>
      <c r="E14" s="494" t="s">
        <v>1356</v>
      </c>
      <c r="F14" s="606">
        <v>561535.93000000005</v>
      </c>
      <c r="G14" s="607">
        <f t="shared" si="0"/>
        <v>196537.57550000001</v>
      </c>
      <c r="H14" s="606">
        <v>50538.233700000004</v>
      </c>
      <c r="I14" s="607">
        <f t="shared" si="1"/>
        <v>-17688.381795000001</v>
      </c>
      <c r="J14" s="607">
        <f t="shared" si="2"/>
        <v>229387.42740500002</v>
      </c>
      <c r="K14" s="608"/>
      <c r="L14" s="606">
        <f t="shared" si="3"/>
        <v>561535.93000000005</v>
      </c>
      <c r="M14" s="607">
        <f t="shared" si="4"/>
        <v>117922.54530000001</v>
      </c>
      <c r="N14" s="606">
        <v>50538.233700000004</v>
      </c>
      <c r="O14" s="607">
        <f t="shared" si="5"/>
        <v>-10613.029077000001</v>
      </c>
      <c r="P14" s="607">
        <f t="shared" si="6"/>
        <v>157847.749923</v>
      </c>
      <c r="Q14" s="607"/>
      <c r="R14" s="607">
        <f t="shared" si="7"/>
        <v>71539.677482000028</v>
      </c>
      <c r="S14" s="608"/>
      <c r="T14" s="606">
        <v>0</v>
      </c>
      <c r="U14" s="608"/>
      <c r="V14" s="606">
        <v>0</v>
      </c>
      <c r="W14" s="608"/>
      <c r="X14" s="607">
        <f t="shared" si="8"/>
        <v>71539.677482000028</v>
      </c>
      <c r="Y14" s="604"/>
      <c r="Z14" s="502" t="s">
        <v>241</v>
      </c>
      <c r="AA14" s="605"/>
      <c r="AB14" s="502" t="s">
        <v>22</v>
      </c>
      <c r="AC14" s="605"/>
      <c r="AD14" s="1649">
        <v>6.5299999999999997E-2</v>
      </c>
      <c r="AE14" s="605"/>
      <c r="AF14" s="607">
        <f t="shared" si="9"/>
        <v>4671.5409395746019</v>
      </c>
      <c r="AG14" s="313"/>
      <c r="AH14" s="367">
        <v>190</v>
      </c>
      <c r="AI14" s="367"/>
    </row>
    <row r="15" spans="1:162">
      <c r="B15" s="367">
        <v>4</v>
      </c>
      <c r="C15" s="494" t="s">
        <v>1428</v>
      </c>
      <c r="D15" s="494" t="s">
        <v>1684</v>
      </c>
      <c r="E15" s="494" t="s">
        <v>1356</v>
      </c>
      <c r="F15" s="606">
        <v>1350412</v>
      </c>
      <c r="G15" s="607">
        <f t="shared" si="0"/>
        <v>472644.19999999995</v>
      </c>
      <c r="H15" s="606">
        <v>121537.08</v>
      </c>
      <c r="I15" s="607">
        <f t="shared" si="1"/>
        <v>-42537.977999999996</v>
      </c>
      <c r="J15" s="607">
        <f t="shared" si="2"/>
        <v>551643.30199999991</v>
      </c>
      <c r="K15" s="608"/>
      <c r="L15" s="606">
        <f t="shared" si="3"/>
        <v>1350412</v>
      </c>
      <c r="M15" s="607">
        <f t="shared" si="4"/>
        <v>283586.51999999996</v>
      </c>
      <c r="N15" s="606">
        <v>121537.08</v>
      </c>
      <c r="O15" s="607">
        <f t="shared" si="5"/>
        <v>-25522.786799999998</v>
      </c>
      <c r="P15" s="607">
        <f t="shared" si="6"/>
        <v>379600.81319999998</v>
      </c>
      <c r="Q15" s="607"/>
      <c r="R15" s="607">
        <f t="shared" si="7"/>
        <v>172042.48879999993</v>
      </c>
      <c r="S15" s="608"/>
      <c r="T15" s="606">
        <v>0</v>
      </c>
      <c r="U15" s="608"/>
      <c r="V15" s="606">
        <v>0</v>
      </c>
      <c r="W15" s="608"/>
      <c r="X15" s="607">
        <f t="shared" si="8"/>
        <v>172042.48879999993</v>
      </c>
      <c r="Y15" s="604"/>
      <c r="Z15" s="502" t="s">
        <v>241</v>
      </c>
      <c r="AA15" s="605"/>
      <c r="AB15" s="502" t="s">
        <v>22</v>
      </c>
      <c r="AC15" s="605"/>
      <c r="AD15" s="1649">
        <v>6.5299999999999997E-2</v>
      </c>
      <c r="AE15" s="605"/>
      <c r="AF15" s="607">
        <f t="shared" si="9"/>
        <v>11234.374518639996</v>
      </c>
      <c r="AG15" s="313"/>
      <c r="AH15" s="367">
        <v>190</v>
      </c>
      <c r="AI15" s="367"/>
    </row>
    <row r="16" spans="1:162">
      <c r="B16" s="367">
        <v>5</v>
      </c>
      <c r="C16" s="494" t="s">
        <v>1429</v>
      </c>
      <c r="D16" s="494" t="s">
        <v>1684</v>
      </c>
      <c r="E16" s="494" t="s">
        <v>1356</v>
      </c>
      <c r="F16" s="606">
        <v>156169.44</v>
      </c>
      <c r="G16" s="607">
        <f t="shared" si="0"/>
        <v>54659.303999999996</v>
      </c>
      <c r="H16" s="606">
        <v>14055.249599999999</v>
      </c>
      <c r="I16" s="607">
        <f t="shared" si="1"/>
        <v>-4919.3373599999995</v>
      </c>
      <c r="J16" s="607">
        <f t="shared" si="2"/>
        <v>63795.216240000002</v>
      </c>
      <c r="K16" s="608"/>
      <c r="L16" s="606">
        <f t="shared" si="3"/>
        <v>156169.44</v>
      </c>
      <c r="M16" s="607">
        <f t="shared" si="4"/>
        <v>32795.582399999999</v>
      </c>
      <c r="N16" s="606">
        <v>14055.249599999999</v>
      </c>
      <c r="O16" s="607">
        <f t="shared" si="5"/>
        <v>-2951.6024159999997</v>
      </c>
      <c r="P16" s="607">
        <f t="shared" si="6"/>
        <v>43899.229583999993</v>
      </c>
      <c r="Q16" s="607"/>
      <c r="R16" s="607">
        <f t="shared" si="7"/>
        <v>19895.986656000008</v>
      </c>
      <c r="S16" s="608"/>
      <c r="T16" s="606">
        <v>0</v>
      </c>
      <c r="U16" s="608"/>
      <c r="V16" s="606">
        <v>0</v>
      </c>
      <c r="W16" s="608"/>
      <c r="X16" s="607">
        <f t="shared" si="8"/>
        <v>19895.986656000008</v>
      </c>
      <c r="Y16" s="604"/>
      <c r="Z16" s="502" t="s">
        <v>241</v>
      </c>
      <c r="AA16" s="605"/>
      <c r="AB16" s="502" t="s">
        <v>22</v>
      </c>
      <c r="AC16" s="605"/>
      <c r="AD16" s="1649">
        <v>6.5299999999999997E-2</v>
      </c>
      <c r="AE16" s="605"/>
      <c r="AF16" s="607">
        <f t="shared" si="9"/>
        <v>1299.2079286368005</v>
      </c>
      <c r="AG16" s="313"/>
      <c r="AH16" s="367">
        <v>190</v>
      </c>
      <c r="AI16" s="367"/>
    </row>
    <row r="17" spans="2:35">
      <c r="B17" s="367">
        <v>6</v>
      </c>
      <c r="C17" s="494" t="s">
        <v>1360</v>
      </c>
      <c r="D17" s="494" t="s">
        <v>1684</v>
      </c>
      <c r="E17" s="494" t="s">
        <v>1356</v>
      </c>
      <c r="F17" s="606">
        <v>3405703.67</v>
      </c>
      <c r="G17" s="607">
        <f t="shared" si="0"/>
        <v>1191996.2844999998</v>
      </c>
      <c r="H17" s="606">
        <v>306513.33029999997</v>
      </c>
      <c r="I17" s="607">
        <f t="shared" si="1"/>
        <v>-107279.66560499999</v>
      </c>
      <c r="J17" s="607">
        <f t="shared" si="2"/>
        <v>1391229.9491949999</v>
      </c>
      <c r="K17" s="608"/>
      <c r="L17" s="606">
        <f t="shared" si="3"/>
        <v>3405703.67</v>
      </c>
      <c r="M17" s="607">
        <f t="shared" si="4"/>
        <v>715197.77069999999</v>
      </c>
      <c r="N17" s="606">
        <v>306513.33029999997</v>
      </c>
      <c r="O17" s="607">
        <f t="shared" si="5"/>
        <v>-64367.799362999991</v>
      </c>
      <c r="P17" s="607">
        <f t="shared" si="6"/>
        <v>957343.30163700006</v>
      </c>
      <c r="Q17" s="607"/>
      <c r="R17" s="607">
        <f t="shared" si="7"/>
        <v>433886.64755799982</v>
      </c>
      <c r="S17" s="608"/>
      <c r="T17" s="606">
        <v>0</v>
      </c>
      <c r="U17" s="608"/>
      <c r="V17" s="606">
        <v>0</v>
      </c>
      <c r="W17" s="608"/>
      <c r="X17" s="607">
        <f t="shared" si="8"/>
        <v>433886.64755799982</v>
      </c>
      <c r="Y17" s="604"/>
      <c r="Z17" s="502" t="s">
        <v>241</v>
      </c>
      <c r="AA17" s="605"/>
      <c r="AB17" s="502" t="s">
        <v>22</v>
      </c>
      <c r="AC17" s="605"/>
      <c r="AD17" s="1649">
        <v>6.5299999999999997E-2</v>
      </c>
      <c r="AE17" s="605"/>
      <c r="AF17" s="607">
        <f t="shared" si="9"/>
        <v>28332.798085537386</v>
      </c>
      <c r="AG17" s="313"/>
      <c r="AH17" s="367">
        <v>190</v>
      </c>
      <c r="AI17" s="367"/>
    </row>
    <row r="18" spans="2:35">
      <c r="B18" s="367">
        <v>7</v>
      </c>
      <c r="C18" s="494" t="s">
        <v>1363</v>
      </c>
      <c r="D18" s="494" t="s">
        <v>1684</v>
      </c>
      <c r="E18" s="494" t="s">
        <v>1356</v>
      </c>
      <c r="F18" s="606">
        <v>1776910.91</v>
      </c>
      <c r="G18" s="607">
        <f t="shared" si="0"/>
        <v>621918.81849999994</v>
      </c>
      <c r="H18" s="606">
        <v>159921.98189999998</v>
      </c>
      <c r="I18" s="607">
        <f t="shared" si="1"/>
        <v>-55972.693664999992</v>
      </c>
      <c r="J18" s="607">
        <f t="shared" si="2"/>
        <v>725868.10673499992</v>
      </c>
      <c r="K18" s="608"/>
      <c r="L18" s="606">
        <f t="shared" si="3"/>
        <v>1776910.91</v>
      </c>
      <c r="M18" s="607">
        <f t="shared" si="4"/>
        <v>373151.29109999997</v>
      </c>
      <c r="N18" s="606">
        <v>159921.98189999998</v>
      </c>
      <c r="O18" s="607">
        <f t="shared" si="5"/>
        <v>-33583.616198999996</v>
      </c>
      <c r="P18" s="607">
        <f t="shared" si="6"/>
        <v>499489.65680099995</v>
      </c>
      <c r="Q18" s="607"/>
      <c r="R18" s="607">
        <f t="shared" si="7"/>
        <v>226378.44993399997</v>
      </c>
      <c r="S18" s="608"/>
      <c r="T18" s="606">
        <v>0</v>
      </c>
      <c r="U18" s="608"/>
      <c r="V18" s="606">
        <v>0</v>
      </c>
      <c r="W18" s="608"/>
      <c r="X18" s="607">
        <f t="shared" si="8"/>
        <v>226378.44993399997</v>
      </c>
      <c r="Y18" s="604"/>
      <c r="Z18" s="502" t="s">
        <v>241</v>
      </c>
      <c r="AA18" s="605"/>
      <c r="AB18" s="502" t="s">
        <v>22</v>
      </c>
      <c r="AC18" s="605"/>
      <c r="AD18" s="1649">
        <v>6.5299999999999997E-2</v>
      </c>
      <c r="AE18" s="605"/>
      <c r="AF18" s="607">
        <f t="shared" si="9"/>
        <v>14782.512780690198</v>
      </c>
      <c r="AG18" s="313"/>
      <c r="AH18" s="367">
        <v>190</v>
      </c>
      <c r="AI18" s="367"/>
    </row>
    <row r="19" spans="2:35">
      <c r="B19" s="367">
        <v>8</v>
      </c>
      <c r="C19" s="494" t="s">
        <v>1364</v>
      </c>
      <c r="D19" s="494" t="s">
        <v>1684</v>
      </c>
      <c r="E19" s="494" t="s">
        <v>1356</v>
      </c>
      <c r="F19" s="606">
        <v>2978952.3642689832</v>
      </c>
      <c r="G19" s="607">
        <f t="shared" si="0"/>
        <v>1042633.3274941441</v>
      </c>
      <c r="H19" s="606">
        <v>268105.71278420847</v>
      </c>
      <c r="I19" s="607">
        <f t="shared" si="1"/>
        <v>-93836.999474472963</v>
      </c>
      <c r="J19" s="607">
        <f t="shared" si="2"/>
        <v>1216902.0408038795</v>
      </c>
      <c r="K19" s="608"/>
      <c r="L19" s="606">
        <f t="shared" si="3"/>
        <v>2978952.3642689832</v>
      </c>
      <c r="M19" s="607">
        <f t="shared" si="4"/>
        <v>625579.99649648648</v>
      </c>
      <c r="N19" s="606">
        <v>268105.71278420847</v>
      </c>
      <c r="O19" s="607">
        <f t="shared" si="5"/>
        <v>-56302.199684683779</v>
      </c>
      <c r="P19" s="607">
        <f t="shared" si="6"/>
        <v>837383.50959601114</v>
      </c>
      <c r="Q19" s="607"/>
      <c r="R19" s="607">
        <f t="shared" si="7"/>
        <v>379518.53120786836</v>
      </c>
      <c r="S19" s="608"/>
      <c r="T19" s="606">
        <v>0</v>
      </c>
      <c r="U19" s="608"/>
      <c r="V19" s="606">
        <v>0</v>
      </c>
      <c r="W19" s="608"/>
      <c r="X19" s="607">
        <f t="shared" si="8"/>
        <v>379518.53120786836</v>
      </c>
      <c r="Y19" s="604"/>
      <c r="Z19" s="502" t="s">
        <v>241</v>
      </c>
      <c r="AA19" s="605"/>
      <c r="AB19" s="502" t="s">
        <v>22</v>
      </c>
      <c r="AC19" s="605"/>
      <c r="AD19" s="1649">
        <v>6.5299999999999997E-2</v>
      </c>
      <c r="AE19" s="605"/>
      <c r="AF19" s="607">
        <f t="shared" si="9"/>
        <v>24782.560087873804</v>
      </c>
      <c r="AG19" s="313"/>
      <c r="AH19" s="367">
        <v>190</v>
      </c>
      <c r="AI19" s="367"/>
    </row>
    <row r="20" spans="2:35">
      <c r="B20" s="367">
        <v>9</v>
      </c>
      <c r="C20" s="494" t="s">
        <v>1430</v>
      </c>
      <c r="D20" s="494" t="s">
        <v>1684</v>
      </c>
      <c r="E20" s="494" t="s">
        <v>1356</v>
      </c>
      <c r="F20" s="606">
        <v>135000</v>
      </c>
      <c r="G20" s="607">
        <f t="shared" si="0"/>
        <v>47250</v>
      </c>
      <c r="H20" s="606">
        <v>12150</v>
      </c>
      <c r="I20" s="607">
        <f t="shared" si="1"/>
        <v>-4252.5</v>
      </c>
      <c r="J20" s="607">
        <f t="shared" si="2"/>
        <v>55147.5</v>
      </c>
      <c r="K20" s="608"/>
      <c r="L20" s="606">
        <f t="shared" si="3"/>
        <v>135000</v>
      </c>
      <c r="M20" s="607">
        <f t="shared" si="4"/>
        <v>28350</v>
      </c>
      <c r="N20" s="606">
        <v>12150</v>
      </c>
      <c r="O20" s="607">
        <f t="shared" si="5"/>
        <v>-2551.5</v>
      </c>
      <c r="P20" s="607">
        <f t="shared" si="6"/>
        <v>37948.5</v>
      </c>
      <c r="Q20" s="607"/>
      <c r="R20" s="607">
        <f t="shared" si="7"/>
        <v>17199</v>
      </c>
      <c r="S20" s="608"/>
      <c r="T20" s="606">
        <v>0</v>
      </c>
      <c r="U20" s="608"/>
      <c r="V20" s="606">
        <v>0</v>
      </c>
      <c r="W20" s="608"/>
      <c r="X20" s="607">
        <f t="shared" si="8"/>
        <v>17199</v>
      </c>
      <c r="Y20" s="604"/>
      <c r="Z20" s="502" t="s">
        <v>241</v>
      </c>
      <c r="AA20" s="605"/>
      <c r="AB20" s="502" t="s">
        <v>22</v>
      </c>
      <c r="AC20" s="605"/>
      <c r="AD20" s="1649">
        <v>6.5299999999999997E-2</v>
      </c>
      <c r="AE20" s="605"/>
      <c r="AF20" s="607">
        <f t="shared" si="9"/>
        <v>1123.0946999999999</v>
      </c>
      <c r="AG20" s="313"/>
      <c r="AH20" s="367">
        <v>190</v>
      </c>
      <c r="AI20" s="367"/>
    </row>
    <row r="21" spans="2:35">
      <c r="B21" s="367">
        <v>10</v>
      </c>
      <c r="C21" s="494" t="s">
        <v>1431</v>
      </c>
      <c r="D21" s="494" t="s">
        <v>1684</v>
      </c>
      <c r="E21" s="494" t="s">
        <v>1356</v>
      </c>
      <c r="F21" s="606">
        <v>-156169.44</v>
      </c>
      <c r="G21" s="607">
        <f t="shared" si="0"/>
        <v>-54659.303999999996</v>
      </c>
      <c r="H21" s="606">
        <v>-14055.249599999999</v>
      </c>
      <c r="I21" s="607">
        <f t="shared" si="1"/>
        <v>4919.3373599999995</v>
      </c>
      <c r="J21" s="607">
        <f t="shared" si="2"/>
        <v>-63795.216240000002</v>
      </c>
      <c r="K21" s="608"/>
      <c r="L21" s="606">
        <f t="shared" si="3"/>
        <v>-156169.44</v>
      </c>
      <c r="M21" s="607">
        <f t="shared" si="4"/>
        <v>-32795.582399999999</v>
      </c>
      <c r="N21" s="606">
        <v>-14055.249599999999</v>
      </c>
      <c r="O21" s="607">
        <f t="shared" si="5"/>
        <v>2951.6024159999997</v>
      </c>
      <c r="P21" s="607">
        <f t="shared" si="6"/>
        <v>-43899.229583999993</v>
      </c>
      <c r="Q21" s="607"/>
      <c r="R21" s="607">
        <f t="shared" si="7"/>
        <v>-19895.986656000008</v>
      </c>
      <c r="S21" s="608"/>
      <c r="T21" s="606">
        <v>0</v>
      </c>
      <c r="U21" s="608"/>
      <c r="V21" s="606">
        <v>0</v>
      </c>
      <c r="W21" s="608"/>
      <c r="X21" s="607">
        <f t="shared" si="8"/>
        <v>-19895.986656000008</v>
      </c>
      <c r="Y21" s="604"/>
      <c r="Z21" s="502" t="s">
        <v>241</v>
      </c>
      <c r="AA21" s="605"/>
      <c r="AB21" s="502" t="s">
        <v>22</v>
      </c>
      <c r="AC21" s="605"/>
      <c r="AD21" s="1649">
        <v>6.5299999999999997E-2</v>
      </c>
      <c r="AE21" s="605"/>
      <c r="AF21" s="607">
        <f t="shared" si="9"/>
        <v>-1299.2079286368005</v>
      </c>
      <c r="AG21" s="313"/>
      <c r="AH21" s="367">
        <v>190</v>
      </c>
      <c r="AI21" s="367"/>
    </row>
    <row r="22" spans="2:35">
      <c r="B22" s="367">
        <v>11</v>
      </c>
      <c r="C22" s="494" t="s">
        <v>1432</v>
      </c>
      <c r="D22" s="494" t="s">
        <v>1684</v>
      </c>
      <c r="E22" s="494" t="s">
        <v>1356</v>
      </c>
      <c r="F22" s="606">
        <v>-1350412</v>
      </c>
      <c r="G22" s="607">
        <f t="shared" si="0"/>
        <v>-472644.19999999995</v>
      </c>
      <c r="H22" s="606">
        <v>-121537.08</v>
      </c>
      <c r="I22" s="607">
        <f t="shared" si="1"/>
        <v>42537.977999999996</v>
      </c>
      <c r="J22" s="607">
        <f t="shared" si="2"/>
        <v>-551643.30199999991</v>
      </c>
      <c r="K22" s="608"/>
      <c r="L22" s="606">
        <f t="shared" si="3"/>
        <v>-1350412</v>
      </c>
      <c r="M22" s="607">
        <f t="shared" si="4"/>
        <v>-283586.51999999996</v>
      </c>
      <c r="N22" s="606">
        <v>-121537.08</v>
      </c>
      <c r="O22" s="607">
        <f t="shared" si="5"/>
        <v>25522.786799999998</v>
      </c>
      <c r="P22" s="607">
        <f t="shared" si="6"/>
        <v>-379600.81319999998</v>
      </c>
      <c r="Q22" s="607"/>
      <c r="R22" s="607">
        <f t="shared" si="7"/>
        <v>-172042.48879999993</v>
      </c>
      <c r="S22" s="608"/>
      <c r="T22" s="606">
        <v>0</v>
      </c>
      <c r="U22" s="608"/>
      <c r="V22" s="606">
        <v>0</v>
      </c>
      <c r="W22" s="608"/>
      <c r="X22" s="607">
        <f t="shared" si="8"/>
        <v>-172042.48879999993</v>
      </c>
      <c r="Y22" s="604"/>
      <c r="Z22" s="502" t="s">
        <v>241</v>
      </c>
      <c r="AA22" s="605"/>
      <c r="AB22" s="502" t="s">
        <v>22</v>
      </c>
      <c r="AC22" s="605"/>
      <c r="AD22" s="1649">
        <v>6.5299999999999997E-2</v>
      </c>
      <c r="AE22" s="605"/>
      <c r="AF22" s="607">
        <f t="shared" si="9"/>
        <v>-11234.374518639996</v>
      </c>
      <c r="AG22" s="313"/>
      <c r="AH22" s="367">
        <v>190</v>
      </c>
      <c r="AI22" s="367"/>
    </row>
    <row r="23" spans="2:35">
      <c r="B23" s="367">
        <v>12</v>
      </c>
      <c r="C23" s="494" t="s">
        <v>1433</v>
      </c>
      <c r="D23" s="494" t="s">
        <v>1684</v>
      </c>
      <c r="E23" s="494" t="s">
        <v>1356</v>
      </c>
      <c r="F23" s="606">
        <v>8741596</v>
      </c>
      <c r="G23" s="607">
        <f t="shared" si="0"/>
        <v>3059558.5999999996</v>
      </c>
      <c r="H23" s="606">
        <v>786743.64</v>
      </c>
      <c r="I23" s="607">
        <f t="shared" si="1"/>
        <v>-275360.27399999998</v>
      </c>
      <c r="J23" s="607">
        <f t="shared" si="2"/>
        <v>3570941.966</v>
      </c>
      <c r="K23" s="608"/>
      <c r="L23" s="606">
        <f t="shared" si="3"/>
        <v>8741596</v>
      </c>
      <c r="M23" s="607">
        <f t="shared" si="4"/>
        <v>1835735.16</v>
      </c>
      <c r="N23" s="606">
        <v>786743.64</v>
      </c>
      <c r="O23" s="607">
        <f t="shared" si="5"/>
        <v>-165216.16440000001</v>
      </c>
      <c r="P23" s="607">
        <f t="shared" si="6"/>
        <v>2457262.6355999997</v>
      </c>
      <c r="Q23" s="607"/>
      <c r="R23" s="607">
        <f t="shared" si="7"/>
        <v>1113679.3304000003</v>
      </c>
      <c r="S23" s="608"/>
      <c r="T23" s="606">
        <v>0</v>
      </c>
      <c r="U23" s="608"/>
      <c r="V23" s="606">
        <v>0</v>
      </c>
      <c r="W23" s="608"/>
      <c r="X23" s="607">
        <f t="shared" si="8"/>
        <v>1113679.3304000003</v>
      </c>
      <c r="Y23" s="604"/>
      <c r="Z23" s="502" t="s">
        <v>241</v>
      </c>
      <c r="AA23" s="605"/>
      <c r="AB23" s="502" t="s">
        <v>22</v>
      </c>
      <c r="AC23" s="605"/>
      <c r="AD23" s="1649">
        <v>6.5299999999999997E-2</v>
      </c>
      <c r="AE23" s="605"/>
      <c r="AF23" s="607">
        <f t="shared" si="9"/>
        <v>72723.260275120017</v>
      </c>
      <c r="AG23" s="313"/>
      <c r="AH23" s="367">
        <v>190</v>
      </c>
      <c r="AI23" s="367"/>
    </row>
    <row r="24" spans="2:35">
      <c r="B24" s="367">
        <v>13</v>
      </c>
      <c r="C24" s="494" t="s">
        <v>1434</v>
      </c>
      <c r="D24" s="494" t="s">
        <v>1684</v>
      </c>
      <c r="E24" s="494" t="s">
        <v>1356</v>
      </c>
      <c r="F24" s="606">
        <v>518589.12</v>
      </c>
      <c r="G24" s="607">
        <f t="shared" si="0"/>
        <v>181506.19199999998</v>
      </c>
      <c r="H24" s="606">
        <v>46673.020799999998</v>
      </c>
      <c r="I24" s="607">
        <f t="shared" si="1"/>
        <v>-16335.557279999999</v>
      </c>
      <c r="J24" s="607">
        <f t="shared" si="2"/>
        <v>211843.65551999997</v>
      </c>
      <c r="K24" s="608"/>
      <c r="L24" s="606">
        <f t="shared" si="3"/>
        <v>518589.12</v>
      </c>
      <c r="M24" s="607">
        <f t="shared" si="4"/>
        <v>108903.71519999999</v>
      </c>
      <c r="N24" s="606">
        <v>46673.020799999998</v>
      </c>
      <c r="O24" s="607">
        <f t="shared" si="5"/>
        <v>-9801.3343679999998</v>
      </c>
      <c r="P24" s="607">
        <f t="shared" si="6"/>
        <v>145775.40163199996</v>
      </c>
      <c r="Q24" s="607"/>
      <c r="R24" s="607">
        <f t="shared" si="7"/>
        <v>66068.253888000007</v>
      </c>
      <c r="S24" s="608"/>
      <c r="T24" s="606">
        <v>0</v>
      </c>
      <c r="U24" s="608"/>
      <c r="V24" s="606">
        <v>0</v>
      </c>
      <c r="W24" s="608"/>
      <c r="X24" s="607">
        <f t="shared" si="8"/>
        <v>66068.253888000007</v>
      </c>
      <c r="Y24" s="604"/>
      <c r="Z24" s="502" t="s">
        <v>241</v>
      </c>
      <c r="AA24" s="605"/>
      <c r="AB24" s="502" t="s">
        <v>22</v>
      </c>
      <c r="AC24" s="605"/>
      <c r="AD24" s="1649">
        <v>6.5299999999999997E-2</v>
      </c>
      <c r="AE24" s="605"/>
      <c r="AF24" s="607">
        <f t="shared" si="9"/>
        <v>4314.2569788864002</v>
      </c>
      <c r="AG24" s="313"/>
      <c r="AH24" s="367">
        <v>190</v>
      </c>
      <c r="AI24" s="367"/>
    </row>
    <row r="25" spans="2:35">
      <c r="B25" s="367">
        <v>14</v>
      </c>
      <c r="C25" s="494" t="s">
        <v>1435</v>
      </c>
      <c r="D25" s="494" t="s">
        <v>1684</v>
      </c>
      <c r="E25" s="494" t="s">
        <v>1356</v>
      </c>
      <c r="F25" s="606">
        <v>-135000</v>
      </c>
      <c r="G25" s="607">
        <f t="shared" si="0"/>
        <v>-47250</v>
      </c>
      <c r="H25" s="606">
        <v>-12150</v>
      </c>
      <c r="I25" s="607">
        <f t="shared" si="1"/>
        <v>4252.5</v>
      </c>
      <c r="J25" s="607">
        <f t="shared" si="2"/>
        <v>-55147.5</v>
      </c>
      <c r="K25" s="608"/>
      <c r="L25" s="606">
        <f t="shared" si="3"/>
        <v>-135000</v>
      </c>
      <c r="M25" s="607">
        <f t="shared" si="4"/>
        <v>-28350</v>
      </c>
      <c r="N25" s="606">
        <v>-12150</v>
      </c>
      <c r="O25" s="607">
        <f t="shared" si="5"/>
        <v>2551.5</v>
      </c>
      <c r="P25" s="607">
        <f t="shared" si="6"/>
        <v>-37948.5</v>
      </c>
      <c r="Q25" s="607"/>
      <c r="R25" s="607">
        <f t="shared" si="7"/>
        <v>-17199</v>
      </c>
      <c r="S25" s="608"/>
      <c r="T25" s="606">
        <v>0</v>
      </c>
      <c r="U25" s="608"/>
      <c r="V25" s="606">
        <v>0</v>
      </c>
      <c r="W25" s="608"/>
      <c r="X25" s="607">
        <f t="shared" si="8"/>
        <v>-17199</v>
      </c>
      <c r="Y25" s="604"/>
      <c r="Z25" s="502" t="s">
        <v>241</v>
      </c>
      <c r="AA25" s="605"/>
      <c r="AB25" s="502" t="s">
        <v>22</v>
      </c>
      <c r="AC25" s="605"/>
      <c r="AD25" s="1649">
        <v>6.5299999999999997E-2</v>
      </c>
      <c r="AE25" s="605"/>
      <c r="AF25" s="607">
        <f t="shared" si="9"/>
        <v>-1123.0946999999999</v>
      </c>
      <c r="AG25" s="313"/>
      <c r="AH25" s="367">
        <v>190</v>
      </c>
      <c r="AI25" s="367"/>
    </row>
    <row r="26" spans="2:35">
      <c r="B26" s="367">
        <v>15</v>
      </c>
      <c r="C26" s="494" t="s">
        <v>1366</v>
      </c>
      <c r="D26" s="494" t="s">
        <v>1684</v>
      </c>
      <c r="E26" s="494" t="s">
        <v>1356</v>
      </c>
      <c r="F26" s="606">
        <v>140236.19</v>
      </c>
      <c r="G26" s="607">
        <f t="shared" si="0"/>
        <v>49082.666499999999</v>
      </c>
      <c r="H26" s="606">
        <v>12621.257099999999</v>
      </c>
      <c r="I26" s="607">
        <f t="shared" si="1"/>
        <v>-4417.4399849999991</v>
      </c>
      <c r="J26" s="607">
        <f t="shared" si="2"/>
        <v>57286.483614999997</v>
      </c>
      <c r="K26" s="608"/>
      <c r="L26" s="606">
        <f t="shared" si="3"/>
        <v>140236.19</v>
      </c>
      <c r="M26" s="607">
        <f t="shared" si="4"/>
        <v>29449.599900000001</v>
      </c>
      <c r="N26" s="606">
        <v>12621.257099999999</v>
      </c>
      <c r="O26" s="607">
        <f t="shared" si="5"/>
        <v>-2650.4639909999996</v>
      </c>
      <c r="P26" s="607">
        <f t="shared" si="6"/>
        <v>39420.393009000007</v>
      </c>
      <c r="Q26" s="607"/>
      <c r="R26" s="607">
        <f t="shared" si="7"/>
        <v>17866.090605999991</v>
      </c>
      <c r="S26" s="608"/>
      <c r="T26" s="606">
        <v>0</v>
      </c>
      <c r="U26" s="608"/>
      <c r="V26" s="606">
        <v>0</v>
      </c>
      <c r="W26" s="608"/>
      <c r="X26" s="607">
        <f t="shared" si="8"/>
        <v>17866.090605999991</v>
      </c>
      <c r="Y26" s="604"/>
      <c r="Z26" s="502" t="s">
        <v>241</v>
      </c>
      <c r="AA26" s="605"/>
      <c r="AB26" s="502" t="s">
        <v>22</v>
      </c>
      <c r="AC26" s="605"/>
      <c r="AD26" s="1649">
        <v>6.5299999999999997E-2</v>
      </c>
      <c r="AE26" s="605"/>
      <c r="AF26" s="607">
        <f t="shared" si="9"/>
        <v>1166.6557165717993</v>
      </c>
      <c r="AG26" s="313"/>
      <c r="AH26" s="367">
        <v>190</v>
      </c>
      <c r="AI26" s="367"/>
    </row>
    <row r="27" spans="2:35">
      <c r="B27" s="367">
        <v>16</v>
      </c>
      <c r="C27" s="494" t="s">
        <v>1436</v>
      </c>
      <c r="D27" s="494" t="s">
        <v>1684</v>
      </c>
      <c r="E27" s="494" t="s">
        <v>1356</v>
      </c>
      <c r="F27" s="606">
        <v>-122306.25</v>
      </c>
      <c r="G27" s="607">
        <f t="shared" si="0"/>
        <v>-42807.1875</v>
      </c>
      <c r="H27" s="606">
        <v>-11007.5625</v>
      </c>
      <c r="I27" s="607">
        <f t="shared" si="1"/>
        <v>3852.6468749999999</v>
      </c>
      <c r="J27" s="607">
        <f t="shared" si="2"/>
        <v>-49962.103125000001</v>
      </c>
      <c r="K27" s="608"/>
      <c r="L27" s="606">
        <f t="shared" si="3"/>
        <v>-122306.25</v>
      </c>
      <c r="M27" s="607">
        <f t="shared" si="4"/>
        <v>-25684.3125</v>
      </c>
      <c r="N27" s="606">
        <v>-11007.5625</v>
      </c>
      <c r="O27" s="607">
        <f t="shared" si="5"/>
        <v>2311.5881249999998</v>
      </c>
      <c r="P27" s="607">
        <f t="shared" si="6"/>
        <v>-34380.286874999998</v>
      </c>
      <c r="Q27" s="607"/>
      <c r="R27" s="607">
        <f t="shared" si="7"/>
        <v>-15581.816250000003</v>
      </c>
      <c r="S27" s="608"/>
      <c r="T27" s="606">
        <v>0</v>
      </c>
      <c r="U27" s="608"/>
      <c r="V27" s="606">
        <v>0</v>
      </c>
      <c r="W27" s="608"/>
      <c r="X27" s="607">
        <f t="shared" si="8"/>
        <v>-15581.816250000003</v>
      </c>
      <c r="Y27" s="604"/>
      <c r="Z27" s="502" t="s">
        <v>241</v>
      </c>
      <c r="AA27" s="605"/>
      <c r="AB27" s="502" t="s">
        <v>22</v>
      </c>
      <c r="AC27" s="605"/>
      <c r="AD27" s="1649">
        <v>6.5299999999999997E-2</v>
      </c>
      <c r="AE27" s="605"/>
      <c r="AF27" s="607">
        <f t="shared" si="9"/>
        <v>-1017.4926011250002</v>
      </c>
      <c r="AG27" s="313"/>
      <c r="AH27" s="367">
        <v>190</v>
      </c>
      <c r="AI27" s="367"/>
    </row>
    <row r="28" spans="2:35">
      <c r="B28" s="367">
        <v>17</v>
      </c>
      <c r="C28" s="494" t="s">
        <v>1358</v>
      </c>
      <c r="D28" s="494" t="s">
        <v>1685</v>
      </c>
      <c r="E28" s="494" t="s">
        <v>1356</v>
      </c>
      <c r="F28" s="606">
        <v>249150</v>
      </c>
      <c r="G28" s="607">
        <f t="shared" si="0"/>
        <v>87202.5</v>
      </c>
      <c r="H28" s="606">
        <v>22423.5</v>
      </c>
      <c r="I28" s="607">
        <f t="shared" si="1"/>
        <v>-7848.2249999999995</v>
      </c>
      <c r="J28" s="607">
        <f t="shared" si="2"/>
        <v>101777.77499999999</v>
      </c>
      <c r="K28" s="608"/>
      <c r="L28" s="606">
        <f t="shared" si="3"/>
        <v>249150</v>
      </c>
      <c r="M28" s="607">
        <f t="shared" si="4"/>
        <v>52321.5</v>
      </c>
      <c r="N28" s="606">
        <v>22423.5</v>
      </c>
      <c r="O28" s="607">
        <f t="shared" si="5"/>
        <v>-4708.9349999999995</v>
      </c>
      <c r="P28" s="607">
        <f t="shared" si="6"/>
        <v>70036.065000000002</v>
      </c>
      <c r="Q28" s="607"/>
      <c r="R28" s="607">
        <f t="shared" si="7"/>
        <v>31741.709999999992</v>
      </c>
      <c r="S28" s="608"/>
      <c r="T28" s="606">
        <v>0</v>
      </c>
      <c r="U28" s="608"/>
      <c r="V28" s="606">
        <v>0</v>
      </c>
      <c r="W28" s="608"/>
      <c r="X28" s="607">
        <f t="shared" si="8"/>
        <v>31741.709999999992</v>
      </c>
      <c r="Y28" s="604"/>
      <c r="Z28" s="502" t="s">
        <v>241</v>
      </c>
      <c r="AA28" s="605"/>
      <c r="AB28" s="502" t="s">
        <v>22</v>
      </c>
      <c r="AC28" s="605"/>
      <c r="AD28" s="1649">
        <v>6.5299999999999997E-2</v>
      </c>
      <c r="AE28" s="605"/>
      <c r="AF28" s="607">
        <f t="shared" si="9"/>
        <v>2072.7336629999995</v>
      </c>
      <c r="AG28" s="313"/>
      <c r="AH28" s="367">
        <v>190</v>
      </c>
      <c r="AI28" s="367"/>
    </row>
    <row r="29" spans="2:35">
      <c r="B29" s="367">
        <v>18</v>
      </c>
      <c r="C29" s="494" t="s">
        <v>1357</v>
      </c>
      <c r="D29" s="494" t="s">
        <v>1686</v>
      </c>
      <c r="E29" s="494" t="s">
        <v>1356</v>
      </c>
      <c r="F29" s="606">
        <v>2941546.13</v>
      </c>
      <c r="G29" s="607">
        <f t="shared" si="0"/>
        <v>1029541.1454999999</v>
      </c>
      <c r="H29" s="606">
        <v>264739.15169999999</v>
      </c>
      <c r="I29" s="607">
        <f t="shared" si="1"/>
        <v>-92658.70309499999</v>
      </c>
      <c r="J29" s="607">
        <f t="shared" si="2"/>
        <v>1201621.5941049999</v>
      </c>
      <c r="K29" s="608"/>
      <c r="L29" s="606">
        <f t="shared" si="3"/>
        <v>2941546.13</v>
      </c>
      <c r="M29" s="607">
        <f t="shared" si="4"/>
        <v>617724.68729999999</v>
      </c>
      <c r="N29" s="606">
        <v>264739.15169999999</v>
      </c>
      <c r="O29" s="607">
        <f t="shared" si="5"/>
        <v>-55595.221856999997</v>
      </c>
      <c r="P29" s="607">
        <f t="shared" si="6"/>
        <v>826868.61714299989</v>
      </c>
      <c r="Q29" s="607"/>
      <c r="R29" s="607">
        <f t="shared" si="7"/>
        <v>374752.97696200002</v>
      </c>
      <c r="S29" s="608"/>
      <c r="T29" s="606">
        <v>0</v>
      </c>
      <c r="U29" s="608"/>
      <c r="V29" s="606">
        <v>0</v>
      </c>
      <c r="W29" s="608"/>
      <c r="X29" s="607">
        <f t="shared" si="8"/>
        <v>374752.97696200002</v>
      </c>
      <c r="Y29" s="604"/>
      <c r="Z29" s="502" t="s">
        <v>1369</v>
      </c>
      <c r="AA29" s="605"/>
      <c r="AB29" s="502" t="s">
        <v>22</v>
      </c>
      <c r="AC29" s="605"/>
      <c r="AD29" s="1649">
        <v>0.33300000000000002</v>
      </c>
      <c r="AE29" s="605"/>
      <c r="AF29" s="607">
        <f t="shared" si="9"/>
        <v>124792.74132834602</v>
      </c>
      <c r="AG29" s="313"/>
      <c r="AH29" s="367">
        <v>190</v>
      </c>
      <c r="AI29" s="367"/>
    </row>
    <row r="30" spans="2:35">
      <c r="B30" s="367">
        <v>19</v>
      </c>
      <c r="C30" s="494" t="s">
        <v>1437</v>
      </c>
      <c r="D30" s="494" t="s">
        <v>1686</v>
      </c>
      <c r="E30" s="494" t="s">
        <v>1356</v>
      </c>
      <c r="F30" s="606">
        <v>1093270.33</v>
      </c>
      <c r="G30" s="607">
        <f t="shared" si="0"/>
        <v>382644.61550000001</v>
      </c>
      <c r="H30" s="606">
        <v>98394.329700000002</v>
      </c>
      <c r="I30" s="607">
        <f t="shared" si="1"/>
        <v>-34438.015394999995</v>
      </c>
      <c r="J30" s="607">
        <f t="shared" si="2"/>
        <v>446600.92980500002</v>
      </c>
      <c r="K30" s="608"/>
      <c r="L30" s="606">
        <f t="shared" si="3"/>
        <v>1093270.33</v>
      </c>
      <c r="M30" s="607">
        <f t="shared" si="4"/>
        <v>229586.76930000001</v>
      </c>
      <c r="N30" s="606">
        <v>98394.329700000002</v>
      </c>
      <c r="O30" s="607">
        <f t="shared" si="5"/>
        <v>-20662.809237000001</v>
      </c>
      <c r="P30" s="607">
        <f t="shared" si="6"/>
        <v>307318.28976300004</v>
      </c>
      <c r="Q30" s="607"/>
      <c r="R30" s="607">
        <f t="shared" si="7"/>
        <v>139282.64004199998</v>
      </c>
      <c r="S30" s="608"/>
      <c r="T30" s="606">
        <v>0</v>
      </c>
      <c r="U30" s="608"/>
      <c r="V30" s="606">
        <v>0</v>
      </c>
      <c r="W30" s="608"/>
      <c r="X30" s="607">
        <f t="shared" si="8"/>
        <v>139282.64004199998</v>
      </c>
      <c r="Y30" s="604"/>
      <c r="Z30" s="502" t="s">
        <v>1369</v>
      </c>
      <c r="AA30" s="605"/>
      <c r="AB30" s="502" t="s">
        <v>22</v>
      </c>
      <c r="AC30" s="605"/>
      <c r="AD30" s="1649">
        <v>0</v>
      </c>
      <c r="AE30" s="605"/>
      <c r="AF30" s="607">
        <f t="shared" si="9"/>
        <v>0</v>
      </c>
      <c r="AG30" s="313"/>
      <c r="AH30" s="367">
        <v>190</v>
      </c>
      <c r="AI30" s="367"/>
    </row>
    <row r="31" spans="2:35">
      <c r="B31" s="367">
        <v>20</v>
      </c>
      <c r="C31" s="494" t="s">
        <v>1438</v>
      </c>
      <c r="D31" s="494" t="s">
        <v>1686</v>
      </c>
      <c r="E31" s="494" t="s">
        <v>1356</v>
      </c>
      <c r="F31" s="606">
        <v>-10676347.949999999</v>
      </c>
      <c r="G31" s="607">
        <f t="shared" si="0"/>
        <v>-3736721.7824999993</v>
      </c>
      <c r="H31" s="606">
        <v>-960871.31549999991</v>
      </c>
      <c r="I31" s="607">
        <f t="shared" si="1"/>
        <v>336304.96042499994</v>
      </c>
      <c r="J31" s="607">
        <f t="shared" si="2"/>
        <v>-4361288.1375749996</v>
      </c>
      <c r="K31" s="608"/>
      <c r="L31" s="606">
        <f t="shared" si="3"/>
        <v>-10676347.949999999</v>
      </c>
      <c r="M31" s="607">
        <f t="shared" si="4"/>
        <v>-2242033.0694999998</v>
      </c>
      <c r="N31" s="606">
        <v>-960871.31549999991</v>
      </c>
      <c r="O31" s="607">
        <f t="shared" si="5"/>
        <v>201782.97625499999</v>
      </c>
      <c r="P31" s="607">
        <f t="shared" si="6"/>
        <v>-3001121.4087449997</v>
      </c>
      <c r="Q31" s="607"/>
      <c r="R31" s="607">
        <f t="shared" si="7"/>
        <v>-1360166.7288299999</v>
      </c>
      <c r="S31" s="608"/>
      <c r="T31" s="606">
        <v>0</v>
      </c>
      <c r="U31" s="608"/>
      <c r="V31" s="606">
        <v>0</v>
      </c>
      <c r="W31" s="608"/>
      <c r="X31" s="607">
        <f t="shared" si="8"/>
        <v>-1360166.7288299999</v>
      </c>
      <c r="Y31" s="604"/>
      <c r="Z31" s="502" t="s">
        <v>1369</v>
      </c>
      <c r="AA31" s="605"/>
      <c r="AB31" s="502" t="s">
        <v>22</v>
      </c>
      <c r="AC31" s="605"/>
      <c r="AD31" s="1649">
        <v>0</v>
      </c>
      <c r="AE31" s="605"/>
      <c r="AF31" s="607">
        <f t="shared" si="9"/>
        <v>0</v>
      </c>
      <c r="AG31" s="313"/>
      <c r="AH31" s="367">
        <v>190</v>
      </c>
      <c r="AI31" s="367"/>
    </row>
    <row r="32" spans="2:35">
      <c r="B32" s="367">
        <v>21</v>
      </c>
      <c r="C32" s="494" t="s">
        <v>1439</v>
      </c>
      <c r="D32" s="494" t="s">
        <v>1686</v>
      </c>
      <c r="E32" s="494" t="s">
        <v>1356</v>
      </c>
      <c r="F32" s="606">
        <v>648724.67000000004</v>
      </c>
      <c r="G32" s="607">
        <f t="shared" si="0"/>
        <v>227053.63450000001</v>
      </c>
      <c r="H32" s="606">
        <v>58385.220300000001</v>
      </c>
      <c r="I32" s="607">
        <f t="shared" si="1"/>
        <v>-20434.827105</v>
      </c>
      <c r="J32" s="607">
        <f t="shared" si="2"/>
        <v>265004.02769500006</v>
      </c>
      <c r="K32" s="608"/>
      <c r="L32" s="606">
        <f t="shared" si="3"/>
        <v>648724.67000000004</v>
      </c>
      <c r="M32" s="607">
        <f t="shared" si="4"/>
        <v>136232.1807</v>
      </c>
      <c r="N32" s="606">
        <v>58385.220300000001</v>
      </c>
      <c r="O32" s="607">
        <f t="shared" si="5"/>
        <v>-12260.896263000001</v>
      </c>
      <c r="P32" s="607">
        <f t="shared" si="6"/>
        <v>182356.50473700001</v>
      </c>
      <c r="Q32" s="607"/>
      <c r="R32" s="607">
        <f t="shared" si="7"/>
        <v>82647.522958000045</v>
      </c>
      <c r="S32" s="608"/>
      <c r="T32" s="606">
        <v>0</v>
      </c>
      <c r="U32" s="608"/>
      <c r="V32" s="606">
        <v>0</v>
      </c>
      <c r="W32" s="608"/>
      <c r="X32" s="607">
        <f t="shared" si="8"/>
        <v>82647.522958000045</v>
      </c>
      <c r="Y32" s="604"/>
      <c r="Z32" s="502" t="s">
        <v>1369</v>
      </c>
      <c r="AA32" s="605"/>
      <c r="AB32" s="502" t="s">
        <v>22</v>
      </c>
      <c r="AC32" s="605"/>
      <c r="AD32" s="1649">
        <v>0</v>
      </c>
      <c r="AE32" s="605"/>
      <c r="AF32" s="607">
        <f t="shared" si="9"/>
        <v>0</v>
      </c>
      <c r="AG32" s="313"/>
      <c r="AH32" s="367">
        <v>190</v>
      </c>
      <c r="AI32" s="367"/>
    </row>
    <row r="33" spans="2:35">
      <c r="B33" s="367">
        <v>22</v>
      </c>
      <c r="C33" s="494" t="s">
        <v>1440</v>
      </c>
      <c r="D33" s="494" t="s">
        <v>1686</v>
      </c>
      <c r="E33" s="494" t="s">
        <v>1356</v>
      </c>
      <c r="F33" s="606">
        <v>399147.01</v>
      </c>
      <c r="G33" s="607">
        <f t="shared" si="0"/>
        <v>139701.4535</v>
      </c>
      <c r="H33" s="606">
        <v>35923.230900000002</v>
      </c>
      <c r="I33" s="607">
        <f t="shared" si="1"/>
        <v>-12573.130815</v>
      </c>
      <c r="J33" s="607">
        <f t="shared" si="2"/>
        <v>163051.55358499999</v>
      </c>
      <c r="K33" s="608"/>
      <c r="L33" s="606">
        <f t="shared" si="3"/>
        <v>399147.01</v>
      </c>
      <c r="M33" s="607">
        <f t="shared" si="4"/>
        <v>83820.872099999993</v>
      </c>
      <c r="N33" s="606">
        <v>35923.230900000002</v>
      </c>
      <c r="O33" s="607">
        <f t="shared" si="5"/>
        <v>-7543.8784890000006</v>
      </c>
      <c r="P33" s="607">
        <f t="shared" si="6"/>
        <v>112200.22451100001</v>
      </c>
      <c r="Q33" s="607"/>
      <c r="R33" s="607">
        <f t="shared" si="7"/>
        <v>50851.329073999979</v>
      </c>
      <c r="S33" s="608"/>
      <c r="T33" s="606">
        <v>0</v>
      </c>
      <c r="U33" s="608"/>
      <c r="V33" s="606">
        <v>0</v>
      </c>
      <c r="W33" s="608"/>
      <c r="X33" s="607">
        <f t="shared" si="8"/>
        <v>50851.329073999979</v>
      </c>
      <c r="Y33" s="604"/>
      <c r="Z33" s="502" t="s">
        <v>1369</v>
      </c>
      <c r="AA33" s="605"/>
      <c r="AB33" s="502" t="s">
        <v>22</v>
      </c>
      <c r="AC33" s="605"/>
      <c r="AD33" s="1649">
        <v>0</v>
      </c>
      <c r="AE33" s="605"/>
      <c r="AF33" s="607">
        <f t="shared" si="9"/>
        <v>0</v>
      </c>
      <c r="AG33" s="313"/>
      <c r="AH33" s="367">
        <v>190</v>
      </c>
      <c r="AI33" s="367"/>
    </row>
    <row r="34" spans="2:35">
      <c r="B34" s="367">
        <v>23</v>
      </c>
      <c r="C34" s="494" t="s">
        <v>1441</v>
      </c>
      <c r="D34" s="494" t="s">
        <v>1686</v>
      </c>
      <c r="E34" s="494" t="s">
        <v>1356</v>
      </c>
      <c r="F34" s="606">
        <v>890925.7</v>
      </c>
      <c r="G34" s="607">
        <f t="shared" si="0"/>
        <v>311823.99499999994</v>
      </c>
      <c r="H34" s="606">
        <v>80183.312999999995</v>
      </c>
      <c r="I34" s="607">
        <f t="shared" si="1"/>
        <v>-28064.159549999997</v>
      </c>
      <c r="J34" s="607">
        <f t="shared" si="2"/>
        <v>363943.14844999998</v>
      </c>
      <c r="K34" s="608"/>
      <c r="L34" s="606">
        <f t="shared" si="3"/>
        <v>890925.7</v>
      </c>
      <c r="M34" s="607">
        <f t="shared" si="4"/>
        <v>187094.397</v>
      </c>
      <c r="N34" s="606">
        <v>80183.312999999995</v>
      </c>
      <c r="O34" s="607">
        <f t="shared" si="5"/>
        <v>-16838.495729999999</v>
      </c>
      <c r="P34" s="607">
        <f t="shared" si="6"/>
        <v>250439.21426999997</v>
      </c>
      <c r="Q34" s="607"/>
      <c r="R34" s="607">
        <f t="shared" si="7"/>
        <v>113503.93418000001</v>
      </c>
      <c r="S34" s="608"/>
      <c r="T34" s="606">
        <v>0</v>
      </c>
      <c r="U34" s="608"/>
      <c r="V34" s="606">
        <v>0</v>
      </c>
      <c r="W34" s="608"/>
      <c r="X34" s="607">
        <f t="shared" si="8"/>
        <v>113503.93418000001</v>
      </c>
      <c r="Y34" s="604"/>
      <c r="Z34" s="502" t="s">
        <v>1369</v>
      </c>
      <c r="AA34" s="605"/>
      <c r="AB34" s="502" t="s">
        <v>22</v>
      </c>
      <c r="AC34" s="605"/>
      <c r="AD34" s="1649">
        <v>0</v>
      </c>
      <c r="AE34" s="605"/>
      <c r="AF34" s="607">
        <f t="shared" si="9"/>
        <v>0</v>
      </c>
      <c r="AG34" s="313"/>
      <c r="AH34" s="367">
        <v>190</v>
      </c>
      <c r="AI34" s="367"/>
    </row>
    <row r="35" spans="2:35">
      <c r="B35" s="367">
        <v>24</v>
      </c>
      <c r="C35" s="494" t="s">
        <v>1442</v>
      </c>
      <c r="D35" s="494" t="s">
        <v>1686</v>
      </c>
      <c r="E35" s="494" t="s">
        <v>1356</v>
      </c>
      <c r="F35" s="606">
        <v>465468.46</v>
      </c>
      <c r="G35" s="607">
        <f t="shared" si="0"/>
        <v>162913.96100000001</v>
      </c>
      <c r="H35" s="606">
        <v>41892.161399999997</v>
      </c>
      <c r="I35" s="607">
        <f t="shared" si="1"/>
        <v>-14662.256489999998</v>
      </c>
      <c r="J35" s="607">
        <f t="shared" si="2"/>
        <v>190143.86590999999</v>
      </c>
      <c r="K35" s="608"/>
      <c r="L35" s="606">
        <f t="shared" si="3"/>
        <v>465468.46</v>
      </c>
      <c r="M35" s="607">
        <f t="shared" si="4"/>
        <v>97748.376600000003</v>
      </c>
      <c r="N35" s="606">
        <v>41892.161399999997</v>
      </c>
      <c r="O35" s="607">
        <f t="shared" si="5"/>
        <v>-8797.3538939999999</v>
      </c>
      <c r="P35" s="607">
        <f t="shared" si="6"/>
        <v>130843.184106</v>
      </c>
      <c r="Q35" s="607"/>
      <c r="R35" s="607">
        <f t="shared" si="7"/>
        <v>59300.681803999993</v>
      </c>
      <c r="S35" s="608"/>
      <c r="T35" s="606">
        <v>0</v>
      </c>
      <c r="U35" s="608"/>
      <c r="V35" s="606">
        <v>0</v>
      </c>
      <c r="W35" s="608"/>
      <c r="X35" s="607">
        <f t="shared" si="8"/>
        <v>59300.681803999993</v>
      </c>
      <c r="Y35" s="604"/>
      <c r="Z35" s="502" t="s">
        <v>1369</v>
      </c>
      <c r="AA35" s="605"/>
      <c r="AB35" s="502" t="s">
        <v>22</v>
      </c>
      <c r="AC35" s="605"/>
      <c r="AD35" s="1649">
        <v>0</v>
      </c>
      <c r="AE35" s="605"/>
      <c r="AF35" s="607">
        <f t="shared" si="9"/>
        <v>0</v>
      </c>
      <c r="AG35" s="313"/>
      <c r="AH35" s="367">
        <v>190</v>
      </c>
      <c r="AI35" s="367"/>
    </row>
    <row r="36" spans="2:35">
      <c r="B36" s="367">
        <v>25</v>
      </c>
      <c r="C36" s="494" t="s">
        <v>1443</v>
      </c>
      <c r="D36" s="494" t="s">
        <v>1686</v>
      </c>
      <c r="E36" s="494" t="s">
        <v>1356</v>
      </c>
      <c r="F36" s="606">
        <v>11121010.91</v>
      </c>
      <c r="G36" s="607">
        <f t="shared" si="0"/>
        <v>3892353.8184999996</v>
      </c>
      <c r="H36" s="606">
        <v>1000890.9819</v>
      </c>
      <c r="I36" s="607">
        <f t="shared" si="1"/>
        <v>-350311.84366499999</v>
      </c>
      <c r="J36" s="607">
        <f t="shared" si="2"/>
        <v>4542932.956735</v>
      </c>
      <c r="K36" s="608"/>
      <c r="L36" s="606">
        <f t="shared" si="3"/>
        <v>11121010.91</v>
      </c>
      <c r="M36" s="607">
        <f t="shared" si="4"/>
        <v>2335412.2911</v>
      </c>
      <c r="N36" s="606">
        <v>1000890.9819</v>
      </c>
      <c r="O36" s="607">
        <f t="shared" si="5"/>
        <v>-210187.106199</v>
      </c>
      <c r="P36" s="607">
        <f t="shared" si="6"/>
        <v>3126116.166801</v>
      </c>
      <c r="Q36" s="607"/>
      <c r="R36" s="607">
        <f t="shared" si="7"/>
        <v>1416816.789934</v>
      </c>
      <c r="S36" s="608"/>
      <c r="T36" s="606">
        <v>0</v>
      </c>
      <c r="U36" s="608"/>
      <c r="V36" s="606">
        <v>0</v>
      </c>
      <c r="W36" s="608"/>
      <c r="X36" s="607">
        <f t="shared" si="8"/>
        <v>1416816.789934</v>
      </c>
      <c r="Y36" s="604"/>
      <c r="Z36" s="502" t="s">
        <v>1369</v>
      </c>
      <c r="AA36" s="605"/>
      <c r="AB36" s="502" t="s">
        <v>22</v>
      </c>
      <c r="AC36" s="605"/>
      <c r="AD36" s="1649">
        <v>0</v>
      </c>
      <c r="AE36" s="605"/>
      <c r="AF36" s="607">
        <f t="shared" si="9"/>
        <v>0</v>
      </c>
      <c r="AG36" s="313"/>
      <c r="AH36" s="367">
        <v>190</v>
      </c>
      <c r="AI36" s="367"/>
    </row>
    <row r="37" spans="2:35">
      <c r="B37" s="367">
        <v>26</v>
      </c>
      <c r="C37" s="494" t="s">
        <v>1444</v>
      </c>
      <c r="D37" s="494" t="s">
        <v>1686</v>
      </c>
      <c r="E37" s="494" t="s">
        <v>1356</v>
      </c>
      <c r="F37" s="606">
        <v>2534005.9</v>
      </c>
      <c r="G37" s="607">
        <f t="shared" si="0"/>
        <v>886902.06499999994</v>
      </c>
      <c r="H37" s="606">
        <v>228060.53099999999</v>
      </c>
      <c r="I37" s="607">
        <f t="shared" si="1"/>
        <v>-79821.185849999994</v>
      </c>
      <c r="J37" s="607">
        <f t="shared" si="2"/>
        <v>1035141.4101499999</v>
      </c>
      <c r="K37" s="608"/>
      <c r="L37" s="606">
        <f t="shared" si="3"/>
        <v>2534005.9</v>
      </c>
      <c r="M37" s="607">
        <f t="shared" si="4"/>
        <v>532141.23899999994</v>
      </c>
      <c r="N37" s="606">
        <v>228060.53099999999</v>
      </c>
      <c r="O37" s="607">
        <f t="shared" si="5"/>
        <v>-47892.711509999994</v>
      </c>
      <c r="P37" s="607">
        <f t="shared" si="6"/>
        <v>712309.05848999997</v>
      </c>
      <c r="Q37" s="607"/>
      <c r="R37" s="607">
        <f t="shared" si="7"/>
        <v>322832.35165999993</v>
      </c>
      <c r="S37" s="608"/>
      <c r="T37" s="606">
        <v>0</v>
      </c>
      <c r="U37" s="608"/>
      <c r="V37" s="606">
        <v>0</v>
      </c>
      <c r="W37" s="608"/>
      <c r="X37" s="607">
        <f t="shared" si="8"/>
        <v>322832.35165999993</v>
      </c>
      <c r="Y37" s="604"/>
      <c r="Z37" s="502" t="s">
        <v>1369</v>
      </c>
      <c r="AA37" s="605"/>
      <c r="AB37" s="502" t="s">
        <v>22</v>
      </c>
      <c r="AC37" s="605"/>
      <c r="AD37" s="1649">
        <v>0</v>
      </c>
      <c r="AE37" s="605"/>
      <c r="AF37" s="607">
        <f t="shared" si="9"/>
        <v>0</v>
      </c>
      <c r="AG37" s="313"/>
      <c r="AH37" s="367">
        <v>190</v>
      </c>
      <c r="AI37" s="367"/>
    </row>
    <row r="38" spans="2:35">
      <c r="B38" s="367">
        <v>27</v>
      </c>
      <c r="C38" s="494" t="s">
        <v>1445</v>
      </c>
      <c r="D38" s="494" t="s">
        <v>1686</v>
      </c>
      <c r="E38" s="494" t="s">
        <v>1356</v>
      </c>
      <c r="F38" s="606">
        <v>1371624.65</v>
      </c>
      <c r="G38" s="607">
        <f t="shared" si="0"/>
        <v>480068.62749999994</v>
      </c>
      <c r="H38" s="606">
        <v>123446.21849999999</v>
      </c>
      <c r="I38" s="607">
        <f t="shared" si="1"/>
        <v>-43206.176474999993</v>
      </c>
      <c r="J38" s="607">
        <f t="shared" si="2"/>
        <v>560308.66952499992</v>
      </c>
      <c r="K38" s="608"/>
      <c r="L38" s="606">
        <f t="shared" si="3"/>
        <v>1371624.65</v>
      </c>
      <c r="M38" s="607">
        <f t="shared" si="4"/>
        <v>288041.17649999994</v>
      </c>
      <c r="N38" s="606">
        <v>123446.21849999999</v>
      </c>
      <c r="O38" s="607">
        <f t="shared" si="5"/>
        <v>-25923.705884999996</v>
      </c>
      <c r="P38" s="607">
        <f t="shared" si="6"/>
        <v>385563.6891149999</v>
      </c>
      <c r="Q38" s="607"/>
      <c r="R38" s="607">
        <f t="shared" si="7"/>
        <v>174744.98041000002</v>
      </c>
      <c r="S38" s="608"/>
      <c r="T38" s="606">
        <v>0</v>
      </c>
      <c r="U38" s="608"/>
      <c r="V38" s="606">
        <v>0</v>
      </c>
      <c r="W38" s="608"/>
      <c r="X38" s="607">
        <f t="shared" si="8"/>
        <v>174744.98041000002</v>
      </c>
      <c r="Y38" s="604"/>
      <c r="Z38" s="502" t="s">
        <v>1007</v>
      </c>
      <c r="AA38" s="605"/>
      <c r="AB38" s="502" t="s">
        <v>22</v>
      </c>
      <c r="AC38" s="605"/>
      <c r="AD38" s="1649">
        <v>0</v>
      </c>
      <c r="AE38" s="605"/>
      <c r="AF38" s="607">
        <f t="shared" si="9"/>
        <v>0</v>
      </c>
      <c r="AG38" s="313"/>
      <c r="AH38" s="367">
        <v>190</v>
      </c>
      <c r="AI38" s="367"/>
    </row>
    <row r="39" spans="2:35">
      <c r="B39" s="367">
        <v>28</v>
      </c>
      <c r="C39" s="494" t="s">
        <v>1446</v>
      </c>
      <c r="D39" s="494" t="s">
        <v>1686</v>
      </c>
      <c r="E39" s="494" t="s">
        <v>1356</v>
      </c>
      <c r="F39" s="606">
        <v>-1093270.33</v>
      </c>
      <c r="G39" s="607">
        <f t="shared" si="0"/>
        <v>-382644.61550000001</v>
      </c>
      <c r="H39" s="606">
        <v>-98394.329700000002</v>
      </c>
      <c r="I39" s="607">
        <f t="shared" si="1"/>
        <v>34438.015394999995</v>
      </c>
      <c r="J39" s="607">
        <f t="shared" si="2"/>
        <v>-446600.92980500002</v>
      </c>
      <c r="K39" s="608"/>
      <c r="L39" s="606">
        <f t="shared" si="3"/>
        <v>-1093270.33</v>
      </c>
      <c r="M39" s="607">
        <f t="shared" si="4"/>
        <v>-229586.76930000001</v>
      </c>
      <c r="N39" s="606">
        <v>-98394.329700000002</v>
      </c>
      <c r="O39" s="607">
        <f t="shared" si="5"/>
        <v>20662.809237000001</v>
      </c>
      <c r="P39" s="607">
        <f t="shared" si="6"/>
        <v>-307318.28976300004</v>
      </c>
      <c r="Q39" s="607"/>
      <c r="R39" s="607">
        <f t="shared" si="7"/>
        <v>-139282.64004199998</v>
      </c>
      <c r="S39" s="608"/>
      <c r="T39" s="606">
        <v>0</v>
      </c>
      <c r="U39" s="608"/>
      <c r="V39" s="606">
        <v>0</v>
      </c>
      <c r="W39" s="608"/>
      <c r="X39" s="607">
        <f t="shared" si="8"/>
        <v>-139282.64004199998</v>
      </c>
      <c r="Y39" s="604"/>
      <c r="Z39" s="502" t="s">
        <v>1369</v>
      </c>
      <c r="AA39" s="605"/>
      <c r="AB39" s="502" t="s">
        <v>22</v>
      </c>
      <c r="AC39" s="605"/>
      <c r="AD39" s="1649">
        <v>0</v>
      </c>
      <c r="AE39" s="605"/>
      <c r="AF39" s="607">
        <f t="shared" si="9"/>
        <v>0</v>
      </c>
      <c r="AG39" s="313"/>
      <c r="AH39" s="367">
        <v>190</v>
      </c>
      <c r="AI39" s="367"/>
    </row>
    <row r="40" spans="2:35">
      <c r="B40" s="367">
        <v>29</v>
      </c>
      <c r="C40" s="494" t="s">
        <v>1370</v>
      </c>
      <c r="D40" s="494" t="s">
        <v>1686</v>
      </c>
      <c r="E40" s="494" t="s">
        <v>1356</v>
      </c>
      <c r="F40" s="606">
        <v>-25730</v>
      </c>
      <c r="G40" s="607">
        <f t="shared" si="0"/>
        <v>-9005.5</v>
      </c>
      <c r="H40" s="606">
        <v>-2315.6999999999998</v>
      </c>
      <c r="I40" s="607">
        <f t="shared" si="1"/>
        <v>810.49499999999989</v>
      </c>
      <c r="J40" s="607">
        <f t="shared" si="2"/>
        <v>-10510.705000000002</v>
      </c>
      <c r="K40" s="608"/>
      <c r="L40" s="606">
        <f t="shared" si="3"/>
        <v>-25730</v>
      </c>
      <c r="M40" s="607">
        <f t="shared" si="4"/>
        <v>-5403.3</v>
      </c>
      <c r="N40" s="606">
        <v>-2315.6999999999998</v>
      </c>
      <c r="O40" s="607">
        <f t="shared" si="5"/>
        <v>486.29699999999997</v>
      </c>
      <c r="P40" s="607">
        <f t="shared" si="6"/>
        <v>-7232.7030000000004</v>
      </c>
      <c r="Q40" s="607"/>
      <c r="R40" s="607">
        <f t="shared" si="7"/>
        <v>-3278.0020000000013</v>
      </c>
      <c r="S40" s="608"/>
      <c r="T40" s="606">
        <v>0</v>
      </c>
      <c r="U40" s="608"/>
      <c r="V40" s="606">
        <v>0</v>
      </c>
      <c r="W40" s="608"/>
      <c r="X40" s="607">
        <f t="shared" si="8"/>
        <v>-3278.0020000000013</v>
      </c>
      <c r="Y40" s="604"/>
      <c r="Z40" s="502" t="s">
        <v>1369</v>
      </c>
      <c r="AA40" s="605"/>
      <c r="AB40" s="502" t="s">
        <v>22</v>
      </c>
      <c r="AC40" s="605"/>
      <c r="AD40" s="1649">
        <v>0</v>
      </c>
      <c r="AE40" s="605"/>
      <c r="AF40" s="607">
        <f t="shared" si="9"/>
        <v>0</v>
      </c>
      <c r="AG40" s="313"/>
      <c r="AH40" s="367">
        <v>190</v>
      </c>
      <c r="AI40" s="367"/>
    </row>
    <row r="41" spans="2:35">
      <c r="B41" s="367">
        <v>30</v>
      </c>
      <c r="C41" s="494" t="s">
        <v>1447</v>
      </c>
      <c r="D41" s="494" t="s">
        <v>1686</v>
      </c>
      <c r="E41" s="494" t="s">
        <v>1356</v>
      </c>
      <c r="F41" s="606">
        <v>-1450365.86</v>
      </c>
      <c r="G41" s="607">
        <f t="shared" si="0"/>
        <v>-507628.05099999998</v>
      </c>
      <c r="H41" s="606">
        <v>-130532.9274</v>
      </c>
      <c r="I41" s="607">
        <f t="shared" si="1"/>
        <v>45686.524590000001</v>
      </c>
      <c r="J41" s="607">
        <f t="shared" si="2"/>
        <v>-592474.45380999998</v>
      </c>
      <c r="K41" s="608"/>
      <c r="L41" s="606">
        <f t="shared" si="3"/>
        <v>-1450365.86</v>
      </c>
      <c r="M41" s="607">
        <f t="shared" si="4"/>
        <v>-304576.83059999999</v>
      </c>
      <c r="N41" s="606">
        <v>-130532.9274</v>
      </c>
      <c r="O41" s="607">
        <f t="shared" si="5"/>
        <v>27411.914753999998</v>
      </c>
      <c r="P41" s="607">
        <f t="shared" si="6"/>
        <v>-407697.843246</v>
      </c>
      <c r="Q41" s="607"/>
      <c r="R41" s="607">
        <f t="shared" si="7"/>
        <v>-184776.61056399997</v>
      </c>
      <c r="S41" s="608"/>
      <c r="T41" s="606">
        <v>0</v>
      </c>
      <c r="U41" s="608"/>
      <c r="V41" s="606">
        <v>0</v>
      </c>
      <c r="W41" s="608"/>
      <c r="X41" s="607">
        <f t="shared" si="8"/>
        <v>-184776.61056399997</v>
      </c>
      <c r="Y41" s="604"/>
      <c r="Z41" s="502" t="s">
        <v>1369</v>
      </c>
      <c r="AA41" s="605"/>
      <c r="AB41" s="502" t="s">
        <v>22</v>
      </c>
      <c r="AC41" s="605"/>
      <c r="AD41" s="1649">
        <v>0</v>
      </c>
      <c r="AE41" s="605"/>
      <c r="AF41" s="607">
        <f t="shared" si="9"/>
        <v>0</v>
      </c>
      <c r="AG41" s="313"/>
      <c r="AH41" s="367">
        <v>190</v>
      </c>
      <c r="AI41" s="367"/>
    </row>
    <row r="42" spans="2:35">
      <c r="B42" s="367">
        <v>31</v>
      </c>
      <c r="C42" s="494" t="s">
        <v>1448</v>
      </c>
      <c r="D42" s="494" t="s">
        <v>1686</v>
      </c>
      <c r="E42" s="494" t="s">
        <v>1356</v>
      </c>
      <c r="F42" s="606">
        <v>2210220.04</v>
      </c>
      <c r="G42" s="607">
        <f t="shared" si="0"/>
        <v>773577.01399999997</v>
      </c>
      <c r="H42" s="606">
        <v>198919.80359999998</v>
      </c>
      <c r="I42" s="607">
        <f t="shared" si="1"/>
        <v>-69621.931259999983</v>
      </c>
      <c r="J42" s="607">
        <f t="shared" si="2"/>
        <v>902874.88633999997</v>
      </c>
      <c r="K42" s="608"/>
      <c r="L42" s="606">
        <f t="shared" si="3"/>
        <v>2210220.04</v>
      </c>
      <c r="M42" s="607">
        <f t="shared" si="4"/>
        <v>464146.2084</v>
      </c>
      <c r="N42" s="606">
        <v>198919.80359999998</v>
      </c>
      <c r="O42" s="607">
        <f t="shared" si="5"/>
        <v>-41773.158755999997</v>
      </c>
      <c r="P42" s="607">
        <f t="shared" si="6"/>
        <v>621292.853244</v>
      </c>
      <c r="Q42" s="607"/>
      <c r="R42" s="607">
        <f t="shared" si="7"/>
        <v>281582.03309599997</v>
      </c>
      <c r="S42" s="608"/>
      <c r="T42" s="606">
        <v>281582.03309600003</v>
      </c>
      <c r="U42" s="608"/>
      <c r="V42" s="606">
        <v>0</v>
      </c>
      <c r="W42" s="608"/>
      <c r="X42" s="607">
        <f t="shared" si="8"/>
        <v>-5.8207660913467407E-11</v>
      </c>
      <c r="Y42" s="604"/>
      <c r="Z42" s="502" t="s">
        <v>1369</v>
      </c>
      <c r="AA42" s="605"/>
      <c r="AB42" s="502" t="s">
        <v>23</v>
      </c>
      <c r="AC42" s="605"/>
      <c r="AD42" s="1649">
        <v>0</v>
      </c>
      <c r="AE42" s="605"/>
      <c r="AF42" s="607">
        <f t="shared" si="9"/>
        <v>0</v>
      </c>
      <c r="AG42" s="313"/>
      <c r="AH42" s="367">
        <v>190</v>
      </c>
      <c r="AI42" s="367"/>
    </row>
    <row r="43" spans="2:35">
      <c r="B43" s="367">
        <v>32</v>
      </c>
      <c r="C43" s="494" t="s">
        <v>1449</v>
      </c>
      <c r="D43" s="494" t="s">
        <v>1686</v>
      </c>
      <c r="E43" s="494" t="s">
        <v>1356</v>
      </c>
      <c r="F43" s="606">
        <v>1450365.86</v>
      </c>
      <c r="G43" s="607">
        <f t="shared" si="0"/>
        <v>507628.05099999998</v>
      </c>
      <c r="H43" s="606">
        <v>130532.9274</v>
      </c>
      <c r="I43" s="607">
        <f t="shared" si="1"/>
        <v>-45686.524590000001</v>
      </c>
      <c r="J43" s="607">
        <f t="shared" si="2"/>
        <v>592474.45380999998</v>
      </c>
      <c r="K43" s="608"/>
      <c r="L43" s="606">
        <f t="shared" si="3"/>
        <v>1450365.86</v>
      </c>
      <c r="M43" s="607">
        <f t="shared" si="4"/>
        <v>304576.83059999999</v>
      </c>
      <c r="N43" s="606">
        <v>130532.9274</v>
      </c>
      <c r="O43" s="607">
        <f t="shared" si="5"/>
        <v>-27411.914753999998</v>
      </c>
      <c r="P43" s="607">
        <f t="shared" si="6"/>
        <v>407697.843246</v>
      </c>
      <c r="Q43" s="607"/>
      <c r="R43" s="607">
        <f t="shared" si="7"/>
        <v>184776.61056399997</v>
      </c>
      <c r="S43" s="608"/>
      <c r="T43" s="606">
        <v>0</v>
      </c>
      <c r="U43" s="608"/>
      <c r="V43" s="606">
        <v>0</v>
      </c>
      <c r="W43" s="608"/>
      <c r="X43" s="607">
        <f t="shared" si="8"/>
        <v>184776.61056399997</v>
      </c>
      <c r="Y43" s="604"/>
      <c r="Z43" s="502" t="s">
        <v>1369</v>
      </c>
      <c r="AA43" s="605"/>
      <c r="AB43" s="502" t="s">
        <v>22</v>
      </c>
      <c r="AC43" s="605"/>
      <c r="AD43" s="1649">
        <v>0</v>
      </c>
      <c r="AE43" s="605"/>
      <c r="AF43" s="607">
        <f t="shared" si="9"/>
        <v>0</v>
      </c>
      <c r="AG43" s="313"/>
      <c r="AH43" s="367">
        <v>190</v>
      </c>
      <c r="AI43" s="367"/>
    </row>
    <row r="44" spans="2:35">
      <c r="B44" s="367">
        <v>33</v>
      </c>
      <c r="C44" s="494" t="s">
        <v>1450</v>
      </c>
      <c r="D44" s="494" t="s">
        <v>1687</v>
      </c>
      <c r="E44" s="494" t="s">
        <v>1356</v>
      </c>
      <c r="F44" s="606">
        <v>1898240.94</v>
      </c>
      <c r="G44" s="607">
        <f t="shared" si="0"/>
        <v>664384.32899999991</v>
      </c>
      <c r="H44" s="606">
        <v>170841.68459999998</v>
      </c>
      <c r="I44" s="607">
        <f t="shared" si="1"/>
        <v>-59794.589609999988</v>
      </c>
      <c r="J44" s="607">
        <f t="shared" si="2"/>
        <v>775431.42398999992</v>
      </c>
      <c r="K44" s="608"/>
      <c r="L44" s="606">
        <f t="shared" si="3"/>
        <v>1898240.94</v>
      </c>
      <c r="M44" s="607">
        <f t="shared" si="4"/>
        <v>398630.59739999997</v>
      </c>
      <c r="N44" s="606">
        <v>170841.68459999998</v>
      </c>
      <c r="O44" s="607">
        <f t="shared" si="5"/>
        <v>-35876.753765999994</v>
      </c>
      <c r="P44" s="607">
        <f t="shared" si="6"/>
        <v>533595.52823399985</v>
      </c>
      <c r="Q44" s="607"/>
      <c r="R44" s="607">
        <f t="shared" si="7"/>
        <v>241835.89575600007</v>
      </c>
      <c r="S44" s="608"/>
      <c r="T44" s="606">
        <v>0</v>
      </c>
      <c r="U44" s="608"/>
      <c r="V44" s="606">
        <v>0</v>
      </c>
      <c r="W44" s="608"/>
      <c r="X44" s="607">
        <f t="shared" si="8"/>
        <v>241835.89575600007</v>
      </c>
      <c r="Y44" s="604"/>
      <c r="Z44" s="502" t="s">
        <v>1369</v>
      </c>
      <c r="AA44" s="605"/>
      <c r="AB44" s="502" t="s">
        <v>22</v>
      </c>
      <c r="AC44" s="605"/>
      <c r="AD44" s="1649">
        <v>0.33300000000000002</v>
      </c>
      <c r="AE44" s="605"/>
      <c r="AF44" s="607">
        <f t="shared" si="9"/>
        <v>80531.353286748024</v>
      </c>
      <c r="AG44" s="313"/>
      <c r="AH44" s="367">
        <v>190</v>
      </c>
      <c r="AI44" s="367"/>
    </row>
    <row r="45" spans="2:35">
      <c r="B45" s="367">
        <v>34</v>
      </c>
      <c r="C45" s="494" t="s">
        <v>1451</v>
      </c>
      <c r="D45" s="494" t="s">
        <v>1687</v>
      </c>
      <c r="E45" s="494" t="s">
        <v>1356</v>
      </c>
      <c r="F45" s="606">
        <v>1450365.86</v>
      </c>
      <c r="G45" s="607">
        <f t="shared" si="0"/>
        <v>507628.05099999998</v>
      </c>
      <c r="H45" s="606">
        <v>130532.9274</v>
      </c>
      <c r="I45" s="607">
        <f t="shared" si="1"/>
        <v>-45686.524590000001</v>
      </c>
      <c r="J45" s="607">
        <f t="shared" si="2"/>
        <v>592474.45380999998</v>
      </c>
      <c r="K45" s="608"/>
      <c r="L45" s="606">
        <f t="shared" si="3"/>
        <v>1450365.86</v>
      </c>
      <c r="M45" s="607">
        <f t="shared" si="4"/>
        <v>304576.83059999999</v>
      </c>
      <c r="N45" s="606">
        <v>130532.9274</v>
      </c>
      <c r="O45" s="607">
        <f t="shared" si="5"/>
        <v>-27411.914753999998</v>
      </c>
      <c r="P45" s="607">
        <f t="shared" si="6"/>
        <v>407697.843246</v>
      </c>
      <c r="Q45" s="607"/>
      <c r="R45" s="607">
        <f t="shared" si="7"/>
        <v>184776.61056399997</v>
      </c>
      <c r="S45" s="608"/>
      <c r="T45" s="606">
        <v>0</v>
      </c>
      <c r="U45" s="608"/>
      <c r="V45" s="606">
        <v>0</v>
      </c>
      <c r="W45" s="608"/>
      <c r="X45" s="607">
        <f t="shared" si="8"/>
        <v>184776.61056399997</v>
      </c>
      <c r="Y45" s="604"/>
      <c r="Z45" s="502" t="s">
        <v>1369</v>
      </c>
      <c r="AA45" s="605"/>
      <c r="AB45" s="502" t="s">
        <v>22</v>
      </c>
      <c r="AC45" s="605"/>
      <c r="AD45" s="1649">
        <v>0</v>
      </c>
      <c r="AE45" s="605"/>
      <c r="AF45" s="607">
        <f t="shared" si="9"/>
        <v>0</v>
      </c>
      <c r="AG45" s="313"/>
      <c r="AH45" s="367">
        <v>190</v>
      </c>
      <c r="AI45" s="367"/>
    </row>
    <row r="46" spans="2:35">
      <c r="B46" s="367">
        <v>35</v>
      </c>
      <c r="C46" s="494" t="s">
        <v>1368</v>
      </c>
      <c r="D46" s="494" t="s">
        <v>1687</v>
      </c>
      <c r="E46" s="494" t="s">
        <v>1356</v>
      </c>
      <c r="F46" s="606">
        <v>0</v>
      </c>
      <c r="G46" s="607">
        <f t="shared" si="0"/>
        <v>0</v>
      </c>
      <c r="H46" s="606">
        <v>0</v>
      </c>
      <c r="I46" s="607">
        <f t="shared" si="1"/>
        <v>0</v>
      </c>
      <c r="J46" s="607">
        <f t="shared" si="2"/>
        <v>0</v>
      </c>
      <c r="K46" s="608"/>
      <c r="L46" s="606">
        <f t="shared" si="3"/>
        <v>0</v>
      </c>
      <c r="M46" s="607">
        <f t="shared" si="4"/>
        <v>0</v>
      </c>
      <c r="N46" s="606">
        <v>0</v>
      </c>
      <c r="O46" s="607">
        <f t="shared" si="5"/>
        <v>0</v>
      </c>
      <c r="P46" s="607">
        <f t="shared" si="6"/>
        <v>0</v>
      </c>
      <c r="Q46" s="607"/>
      <c r="R46" s="607">
        <f t="shared" si="7"/>
        <v>0</v>
      </c>
      <c r="S46" s="608"/>
      <c r="T46" s="606">
        <v>0</v>
      </c>
      <c r="U46" s="608"/>
      <c r="V46" s="606">
        <v>0</v>
      </c>
      <c r="W46" s="608"/>
      <c r="X46" s="607">
        <f t="shared" si="8"/>
        <v>0</v>
      </c>
      <c r="Y46" s="604"/>
      <c r="Z46" s="502" t="s">
        <v>1369</v>
      </c>
      <c r="AA46" s="605"/>
      <c r="AB46" s="502" t="s">
        <v>23</v>
      </c>
      <c r="AC46" s="605"/>
      <c r="AD46" s="1649">
        <v>0</v>
      </c>
      <c r="AE46" s="605"/>
      <c r="AF46" s="607">
        <f t="shared" si="9"/>
        <v>0</v>
      </c>
      <c r="AG46" s="313"/>
      <c r="AH46" s="367">
        <v>190</v>
      </c>
      <c r="AI46" s="367"/>
    </row>
    <row r="47" spans="2:35">
      <c r="B47" s="367">
        <v>36</v>
      </c>
      <c r="C47" s="494" t="s">
        <v>1452</v>
      </c>
      <c r="D47" s="494" t="s">
        <v>1687</v>
      </c>
      <c r="E47" s="494" t="s">
        <v>1356</v>
      </c>
      <c r="F47" s="606">
        <v>968920</v>
      </c>
      <c r="G47" s="607">
        <f t="shared" si="0"/>
        <v>339122</v>
      </c>
      <c r="H47" s="606">
        <v>87202.8</v>
      </c>
      <c r="I47" s="607">
        <f t="shared" si="1"/>
        <v>-30520.98</v>
      </c>
      <c r="J47" s="607">
        <f t="shared" si="2"/>
        <v>395803.82</v>
      </c>
      <c r="K47" s="608"/>
      <c r="L47" s="606">
        <f t="shared" si="3"/>
        <v>968920</v>
      </c>
      <c r="M47" s="607">
        <f t="shared" si="4"/>
        <v>203473.19999999998</v>
      </c>
      <c r="N47" s="606">
        <v>87202.8</v>
      </c>
      <c r="O47" s="607">
        <f t="shared" si="5"/>
        <v>-18312.588</v>
      </c>
      <c r="P47" s="607">
        <f t="shared" si="6"/>
        <v>272363.41200000001</v>
      </c>
      <c r="Q47" s="607"/>
      <c r="R47" s="607">
        <f t="shared" si="7"/>
        <v>123440.408</v>
      </c>
      <c r="S47" s="608"/>
      <c r="T47" s="606">
        <v>123440.40800000001</v>
      </c>
      <c r="U47" s="608"/>
      <c r="V47" s="606">
        <v>0</v>
      </c>
      <c r="W47" s="608"/>
      <c r="X47" s="607">
        <f t="shared" si="8"/>
        <v>-1.4551915228366852E-11</v>
      </c>
      <c r="Y47" s="604"/>
      <c r="Z47" s="502" t="s">
        <v>1369</v>
      </c>
      <c r="AA47" s="605"/>
      <c r="AB47" s="502" t="s">
        <v>23</v>
      </c>
      <c r="AC47" s="605"/>
      <c r="AD47" s="1649">
        <v>0</v>
      </c>
      <c r="AE47" s="605"/>
      <c r="AF47" s="607">
        <f t="shared" si="9"/>
        <v>0</v>
      </c>
      <c r="AG47" s="313"/>
      <c r="AH47" s="367">
        <v>190</v>
      </c>
      <c r="AI47" s="367"/>
    </row>
    <row r="48" spans="2:35">
      <c r="B48" s="367">
        <v>37</v>
      </c>
      <c r="C48" s="494" t="s">
        <v>1453</v>
      </c>
      <c r="D48" s="494" t="s">
        <v>1687</v>
      </c>
      <c r="E48" s="494" t="s">
        <v>1356</v>
      </c>
      <c r="F48" s="606">
        <v>6720799.4800000004</v>
      </c>
      <c r="G48" s="607">
        <f t="shared" si="0"/>
        <v>2352279.818</v>
      </c>
      <c r="H48" s="606">
        <v>604871.95319999999</v>
      </c>
      <c r="I48" s="607">
        <f t="shared" si="1"/>
        <v>-211705.18362</v>
      </c>
      <c r="J48" s="607">
        <f t="shared" si="2"/>
        <v>2745446.5875800001</v>
      </c>
      <c r="K48" s="608"/>
      <c r="L48" s="606">
        <f t="shared" si="3"/>
        <v>6720799.4800000004</v>
      </c>
      <c r="M48" s="607">
        <f t="shared" si="4"/>
        <v>1411367.8907999999</v>
      </c>
      <c r="N48" s="606">
        <v>604871.95319999999</v>
      </c>
      <c r="O48" s="607">
        <f t="shared" si="5"/>
        <v>-127023.11017199999</v>
      </c>
      <c r="P48" s="607">
        <f t="shared" si="6"/>
        <v>1889216.733828</v>
      </c>
      <c r="Q48" s="607"/>
      <c r="R48" s="607">
        <f t="shared" si="7"/>
        <v>856229.85375200002</v>
      </c>
      <c r="S48" s="608"/>
      <c r="T48" s="606">
        <v>856229.85375200014</v>
      </c>
      <c r="U48" s="608"/>
      <c r="V48" s="606">
        <v>0</v>
      </c>
      <c r="W48" s="608"/>
      <c r="X48" s="607">
        <f t="shared" si="8"/>
        <v>-1.1641532182693481E-10</v>
      </c>
      <c r="Y48" s="604"/>
      <c r="Z48" s="502" t="s">
        <v>1369</v>
      </c>
      <c r="AA48" s="605"/>
      <c r="AB48" s="502" t="s">
        <v>23</v>
      </c>
      <c r="AC48" s="605"/>
      <c r="AD48" s="1649">
        <v>0</v>
      </c>
      <c r="AE48" s="605"/>
      <c r="AF48" s="607">
        <f t="shared" si="9"/>
        <v>0</v>
      </c>
      <c r="AG48" s="313"/>
      <c r="AH48" s="367">
        <v>190</v>
      </c>
      <c r="AI48" s="367"/>
    </row>
    <row r="49" spans="2:35">
      <c r="B49" s="367">
        <v>38</v>
      </c>
      <c r="C49" s="494" t="s">
        <v>1454</v>
      </c>
      <c r="D49" s="494" t="s">
        <v>1454</v>
      </c>
      <c r="E49" s="494" t="s">
        <v>1297</v>
      </c>
      <c r="F49" s="606">
        <v>3697280</v>
      </c>
      <c r="G49" s="607">
        <f t="shared" si="0"/>
        <v>1294048</v>
      </c>
      <c r="H49" s="606">
        <v>332755.20000000001</v>
      </c>
      <c r="I49" s="607">
        <f t="shared" si="1"/>
        <v>-116464.31999999999</v>
      </c>
      <c r="J49" s="607">
        <f t="shared" si="2"/>
        <v>1510338.88</v>
      </c>
      <c r="K49" s="608"/>
      <c r="L49" s="606">
        <f t="shared" si="3"/>
        <v>3697280</v>
      </c>
      <c r="M49" s="607">
        <f t="shared" si="4"/>
        <v>776428.79999999993</v>
      </c>
      <c r="N49" s="606">
        <v>332755.20000000001</v>
      </c>
      <c r="O49" s="607">
        <f t="shared" si="5"/>
        <v>-69878.592000000004</v>
      </c>
      <c r="P49" s="607">
        <f t="shared" si="6"/>
        <v>1039305.4080000001</v>
      </c>
      <c r="Q49" s="607"/>
      <c r="R49" s="607">
        <f t="shared" si="7"/>
        <v>471033.47199999983</v>
      </c>
      <c r="S49" s="608"/>
      <c r="T49" s="606">
        <v>0</v>
      </c>
      <c r="U49" s="608"/>
      <c r="V49" s="606">
        <v>0</v>
      </c>
      <c r="W49" s="608"/>
      <c r="X49" s="607">
        <f t="shared" si="8"/>
        <v>471033.47199999983</v>
      </c>
      <c r="Y49" s="604"/>
      <c r="Z49" s="502" t="s">
        <v>1369</v>
      </c>
      <c r="AA49" s="605"/>
      <c r="AB49" s="502" t="s">
        <v>22</v>
      </c>
      <c r="AC49" s="605"/>
      <c r="AD49" s="1649">
        <v>0.33300000000000002</v>
      </c>
      <c r="AE49" s="605"/>
      <c r="AF49" s="607">
        <f t="shared" si="9"/>
        <v>156854.14617599995</v>
      </c>
      <c r="AG49" s="313"/>
      <c r="AH49" s="367">
        <v>190</v>
      </c>
      <c r="AI49" s="367"/>
    </row>
    <row r="50" spans="2:35">
      <c r="B50" s="367">
        <v>39</v>
      </c>
      <c r="C50" s="494" t="s">
        <v>1455</v>
      </c>
      <c r="D50" s="494" t="s">
        <v>1688</v>
      </c>
      <c r="E50" s="494" t="s">
        <v>1356</v>
      </c>
      <c r="F50" s="606">
        <v>1831322.27</v>
      </c>
      <c r="G50" s="607">
        <f t="shared" si="0"/>
        <v>640962.79449999996</v>
      </c>
      <c r="H50" s="606">
        <v>164819.0043</v>
      </c>
      <c r="I50" s="607">
        <f t="shared" si="1"/>
        <v>-57686.651504999994</v>
      </c>
      <c r="J50" s="607">
        <f t="shared" si="2"/>
        <v>748095.14729500003</v>
      </c>
      <c r="K50" s="608"/>
      <c r="L50" s="606">
        <f t="shared" si="3"/>
        <v>1831322.27</v>
      </c>
      <c r="M50" s="607">
        <f t="shared" si="4"/>
        <v>384577.67670000001</v>
      </c>
      <c r="N50" s="606">
        <v>164819.0043</v>
      </c>
      <c r="O50" s="607">
        <f t="shared" si="5"/>
        <v>-34611.990902999998</v>
      </c>
      <c r="P50" s="607">
        <f t="shared" si="6"/>
        <v>514784.69009699998</v>
      </c>
      <c r="Q50" s="607"/>
      <c r="R50" s="607">
        <f t="shared" si="7"/>
        <v>233310.45719800005</v>
      </c>
      <c r="S50" s="608"/>
      <c r="T50" s="606">
        <v>0</v>
      </c>
      <c r="U50" s="608"/>
      <c r="V50" s="606">
        <v>0</v>
      </c>
      <c r="W50" s="608"/>
      <c r="X50" s="607">
        <f t="shared" si="8"/>
        <v>233310.45719800005</v>
      </c>
      <c r="Y50" s="604"/>
      <c r="Z50" s="502" t="s">
        <v>1369</v>
      </c>
      <c r="AA50" s="605"/>
      <c r="AB50" s="502" t="s">
        <v>22</v>
      </c>
      <c r="AC50" s="605"/>
      <c r="AD50" s="1649">
        <v>0</v>
      </c>
      <c r="AE50" s="605"/>
      <c r="AF50" s="607">
        <f t="shared" si="9"/>
        <v>0</v>
      </c>
      <c r="AG50" s="313"/>
      <c r="AH50" s="367">
        <v>190</v>
      </c>
      <c r="AI50" s="367"/>
    </row>
    <row r="51" spans="2:35">
      <c r="B51" s="367">
        <v>40</v>
      </c>
      <c r="C51" s="494" t="s">
        <v>1456</v>
      </c>
      <c r="D51" s="494" t="s">
        <v>1688</v>
      </c>
      <c r="E51" s="494" t="s">
        <v>1356</v>
      </c>
      <c r="F51" s="606">
        <v>15938799.439999999</v>
      </c>
      <c r="G51" s="607">
        <f t="shared" si="0"/>
        <v>5578579.8039999995</v>
      </c>
      <c r="H51" s="606">
        <v>1434491.9495999999</v>
      </c>
      <c r="I51" s="607">
        <f t="shared" si="1"/>
        <v>-502072.18235999992</v>
      </c>
      <c r="J51" s="607">
        <f t="shared" si="2"/>
        <v>6510999.5712399995</v>
      </c>
      <c r="K51" s="608"/>
      <c r="L51" s="606">
        <f t="shared" si="3"/>
        <v>15938799.439999999</v>
      </c>
      <c r="M51" s="607">
        <f t="shared" si="4"/>
        <v>3347147.8823999995</v>
      </c>
      <c r="N51" s="606">
        <v>1434491.9495999999</v>
      </c>
      <c r="O51" s="607">
        <f t="shared" si="5"/>
        <v>-301243.30941599997</v>
      </c>
      <c r="P51" s="607">
        <f t="shared" si="6"/>
        <v>4480396.5225839997</v>
      </c>
      <c r="Q51" s="607"/>
      <c r="R51" s="607">
        <f t="shared" si="7"/>
        <v>2030603.0486559998</v>
      </c>
      <c r="S51" s="608"/>
      <c r="T51" s="606">
        <v>0</v>
      </c>
      <c r="U51" s="608"/>
      <c r="V51" s="606">
        <v>0</v>
      </c>
      <c r="W51" s="608"/>
      <c r="X51" s="607">
        <f t="shared" si="8"/>
        <v>2030603.0486559998</v>
      </c>
      <c r="Y51" s="604"/>
      <c r="Z51" s="502" t="s">
        <v>1369</v>
      </c>
      <c r="AA51" s="605"/>
      <c r="AB51" s="502" t="s">
        <v>22</v>
      </c>
      <c r="AC51" s="605"/>
      <c r="AD51" s="1649">
        <v>0</v>
      </c>
      <c r="AE51" s="605"/>
      <c r="AF51" s="607">
        <f t="shared" si="9"/>
        <v>0</v>
      </c>
      <c r="AG51" s="313"/>
      <c r="AH51" s="367">
        <v>190</v>
      </c>
      <c r="AI51" s="367"/>
    </row>
    <row r="52" spans="2:35">
      <c r="B52" s="367">
        <v>41</v>
      </c>
      <c r="C52" s="494" t="s">
        <v>1457</v>
      </c>
      <c r="D52" s="494" t="s">
        <v>1689</v>
      </c>
      <c r="E52" s="494" t="s">
        <v>1356</v>
      </c>
      <c r="F52" s="606">
        <v>2031657.71</v>
      </c>
      <c r="G52" s="607">
        <f t="shared" si="0"/>
        <v>711080.19849999994</v>
      </c>
      <c r="H52" s="606">
        <v>0</v>
      </c>
      <c r="I52" s="607">
        <f t="shared" si="1"/>
        <v>0</v>
      </c>
      <c r="J52" s="607">
        <f t="shared" si="2"/>
        <v>711080.19849999994</v>
      </c>
      <c r="K52" s="608"/>
      <c r="L52" s="606">
        <f t="shared" si="3"/>
        <v>2031657.71</v>
      </c>
      <c r="M52" s="607">
        <f t="shared" si="4"/>
        <v>426648.11909999995</v>
      </c>
      <c r="N52" s="606">
        <v>0</v>
      </c>
      <c r="O52" s="607">
        <f t="shared" si="5"/>
        <v>0</v>
      </c>
      <c r="P52" s="607">
        <f t="shared" si="6"/>
        <v>426648.11909999995</v>
      </c>
      <c r="Q52" s="607"/>
      <c r="R52" s="607">
        <f t="shared" si="7"/>
        <v>284432.07939999999</v>
      </c>
      <c r="S52" s="608"/>
      <c r="T52" s="606">
        <v>284432.07940000005</v>
      </c>
      <c r="U52" s="608"/>
      <c r="V52" s="606">
        <v>0</v>
      </c>
      <c r="W52" s="608"/>
      <c r="X52" s="607">
        <f t="shared" si="8"/>
        <v>-5.8207660913467407E-11</v>
      </c>
      <c r="Y52" s="604"/>
      <c r="Z52" s="502" t="s">
        <v>1369</v>
      </c>
      <c r="AA52" s="605"/>
      <c r="AB52" s="502" t="s">
        <v>23</v>
      </c>
      <c r="AC52" s="605"/>
      <c r="AD52" s="1649">
        <v>0</v>
      </c>
      <c r="AE52" s="605"/>
      <c r="AF52" s="607">
        <f t="shared" si="9"/>
        <v>0</v>
      </c>
      <c r="AG52" s="313"/>
      <c r="AH52" s="367">
        <v>190</v>
      </c>
      <c r="AI52" s="367"/>
    </row>
    <row r="53" spans="2:35">
      <c r="B53" s="367">
        <v>42</v>
      </c>
      <c r="C53" s="494" t="s">
        <v>1458</v>
      </c>
      <c r="D53" s="494" t="s">
        <v>1689</v>
      </c>
      <c r="E53" s="494" t="s">
        <v>1356</v>
      </c>
      <c r="F53" s="606">
        <v>0</v>
      </c>
      <c r="G53" s="607">
        <f t="shared" si="0"/>
        <v>0</v>
      </c>
      <c r="H53" s="606">
        <v>196724.4057</v>
      </c>
      <c r="I53" s="607">
        <f t="shared" si="1"/>
        <v>-68853.541994999992</v>
      </c>
      <c r="J53" s="607">
        <f t="shared" si="2"/>
        <v>127870.86370500001</v>
      </c>
      <c r="K53" s="608"/>
      <c r="L53" s="606">
        <f t="shared" si="3"/>
        <v>0</v>
      </c>
      <c r="M53" s="607">
        <f t="shared" si="4"/>
        <v>0</v>
      </c>
      <c r="N53" s="606">
        <v>196724.4057</v>
      </c>
      <c r="O53" s="607">
        <f t="shared" si="5"/>
        <v>-41312.125197000001</v>
      </c>
      <c r="P53" s="607">
        <f t="shared" si="6"/>
        <v>155412.28050300002</v>
      </c>
      <c r="Q53" s="607"/>
      <c r="R53" s="607">
        <f t="shared" si="7"/>
        <v>-27541.416798000006</v>
      </c>
      <c r="S53" s="608"/>
      <c r="T53" s="606">
        <v>-27541.416798000002</v>
      </c>
      <c r="U53" s="608"/>
      <c r="V53" s="606">
        <v>0</v>
      </c>
      <c r="W53" s="608"/>
      <c r="X53" s="607">
        <f t="shared" si="8"/>
        <v>-3.637978807091713E-12</v>
      </c>
      <c r="Y53" s="604"/>
      <c r="Z53" s="502" t="s">
        <v>1369</v>
      </c>
      <c r="AA53" s="605"/>
      <c r="AB53" s="502" t="s">
        <v>23</v>
      </c>
      <c r="AC53" s="605"/>
      <c r="AD53" s="1649">
        <v>0</v>
      </c>
      <c r="AE53" s="605"/>
      <c r="AF53" s="607">
        <f t="shared" si="9"/>
        <v>0</v>
      </c>
      <c r="AG53" s="313"/>
      <c r="AH53" s="367">
        <v>190</v>
      </c>
      <c r="AI53" s="367"/>
    </row>
    <row r="54" spans="2:35">
      <c r="B54" s="367">
        <v>43</v>
      </c>
      <c r="C54" s="494" t="s">
        <v>1459</v>
      </c>
      <c r="D54" s="494" t="s">
        <v>1690</v>
      </c>
      <c r="E54" s="494" t="s">
        <v>1356</v>
      </c>
      <c r="F54" s="606">
        <v>285000</v>
      </c>
      <c r="G54" s="607">
        <f t="shared" si="0"/>
        <v>99750</v>
      </c>
      <c r="H54" s="606">
        <v>25650</v>
      </c>
      <c r="I54" s="607">
        <f t="shared" si="1"/>
        <v>-8977.5</v>
      </c>
      <c r="J54" s="607">
        <f t="shared" si="2"/>
        <v>116422.5</v>
      </c>
      <c r="K54" s="608"/>
      <c r="L54" s="606">
        <f t="shared" si="3"/>
        <v>285000</v>
      </c>
      <c r="M54" s="607">
        <f t="shared" si="4"/>
        <v>59850</v>
      </c>
      <c r="N54" s="606">
        <v>25650</v>
      </c>
      <c r="O54" s="607">
        <f t="shared" si="5"/>
        <v>-5386.5</v>
      </c>
      <c r="P54" s="607">
        <f t="shared" si="6"/>
        <v>80113.5</v>
      </c>
      <c r="Q54" s="607"/>
      <c r="R54" s="607">
        <f t="shared" si="7"/>
        <v>36309</v>
      </c>
      <c r="S54" s="608"/>
      <c r="T54" s="606">
        <v>0</v>
      </c>
      <c r="U54" s="608"/>
      <c r="V54" s="606">
        <v>0</v>
      </c>
      <c r="W54" s="608"/>
      <c r="X54" s="607">
        <f t="shared" si="8"/>
        <v>36309</v>
      </c>
      <c r="Y54" s="604"/>
      <c r="Z54" s="502" t="s">
        <v>1369</v>
      </c>
      <c r="AA54" s="605"/>
      <c r="AB54" s="502" t="s">
        <v>22</v>
      </c>
      <c r="AC54" s="605"/>
      <c r="AD54" s="1649">
        <v>0</v>
      </c>
      <c r="AE54" s="605"/>
      <c r="AF54" s="607">
        <f t="shared" si="9"/>
        <v>0</v>
      </c>
      <c r="AG54" s="313"/>
      <c r="AH54" s="367">
        <v>190</v>
      </c>
      <c r="AI54" s="367"/>
    </row>
    <row r="55" spans="2:35">
      <c r="B55" s="367">
        <v>44</v>
      </c>
      <c r="C55" s="494" t="s">
        <v>1460</v>
      </c>
      <c r="D55" s="494" t="s">
        <v>1690</v>
      </c>
      <c r="E55" s="494" t="s">
        <v>1356</v>
      </c>
      <c r="F55" s="606">
        <v>-285000</v>
      </c>
      <c r="G55" s="607">
        <f t="shared" si="0"/>
        <v>-99750</v>
      </c>
      <c r="H55" s="606">
        <v>-25650</v>
      </c>
      <c r="I55" s="607">
        <f t="shared" si="1"/>
        <v>8977.5</v>
      </c>
      <c r="J55" s="607">
        <f t="shared" si="2"/>
        <v>-116422.5</v>
      </c>
      <c r="K55" s="608"/>
      <c r="L55" s="606">
        <f t="shared" si="3"/>
        <v>-285000</v>
      </c>
      <c r="M55" s="607">
        <f t="shared" si="4"/>
        <v>-59850</v>
      </c>
      <c r="N55" s="606">
        <v>-25650</v>
      </c>
      <c r="O55" s="607">
        <f t="shared" si="5"/>
        <v>5386.5</v>
      </c>
      <c r="P55" s="607">
        <f t="shared" si="6"/>
        <v>-80113.5</v>
      </c>
      <c r="Q55" s="607"/>
      <c r="R55" s="607">
        <f t="shared" si="7"/>
        <v>-36309</v>
      </c>
      <c r="S55" s="608"/>
      <c r="T55" s="606">
        <v>0</v>
      </c>
      <c r="U55" s="608"/>
      <c r="V55" s="606">
        <v>0</v>
      </c>
      <c r="W55" s="608"/>
      <c r="X55" s="607">
        <f t="shared" si="8"/>
        <v>-36309</v>
      </c>
      <c r="Y55" s="604"/>
      <c r="Z55" s="502" t="s">
        <v>1369</v>
      </c>
      <c r="AA55" s="605"/>
      <c r="AB55" s="502" t="s">
        <v>22</v>
      </c>
      <c r="AC55" s="605"/>
      <c r="AD55" s="1649">
        <v>0</v>
      </c>
      <c r="AE55" s="605"/>
      <c r="AF55" s="607">
        <f t="shared" si="9"/>
        <v>0</v>
      </c>
      <c r="AG55" s="313"/>
      <c r="AH55" s="367">
        <v>190</v>
      </c>
      <c r="AI55" s="367"/>
    </row>
    <row r="56" spans="2:35">
      <c r="B56" s="367">
        <v>45</v>
      </c>
      <c r="C56" s="494" t="s">
        <v>1461</v>
      </c>
      <c r="D56" s="494" t="s">
        <v>1690</v>
      </c>
      <c r="E56" s="494" t="s">
        <v>1356</v>
      </c>
      <c r="F56" s="606">
        <v>628942.43999999994</v>
      </c>
      <c r="G56" s="607">
        <f t="shared" si="0"/>
        <v>220129.85399999996</v>
      </c>
      <c r="H56" s="606">
        <v>56604.819599999995</v>
      </c>
      <c r="I56" s="607">
        <f t="shared" si="1"/>
        <v>-19811.686859999998</v>
      </c>
      <c r="J56" s="607">
        <f t="shared" si="2"/>
        <v>256922.98673999999</v>
      </c>
      <c r="K56" s="608"/>
      <c r="L56" s="606">
        <f t="shared" si="3"/>
        <v>628942.43999999994</v>
      </c>
      <c r="M56" s="607">
        <f t="shared" si="4"/>
        <v>132077.91239999997</v>
      </c>
      <c r="N56" s="606">
        <v>56604.819599999995</v>
      </c>
      <c r="O56" s="607">
        <f t="shared" si="5"/>
        <v>-11887.012115999998</v>
      </c>
      <c r="P56" s="607">
        <f t="shared" si="6"/>
        <v>176795.71988399996</v>
      </c>
      <c r="Q56" s="607"/>
      <c r="R56" s="607">
        <f t="shared" si="7"/>
        <v>80127.266856000031</v>
      </c>
      <c r="S56" s="608"/>
      <c r="T56" s="606">
        <v>0</v>
      </c>
      <c r="U56" s="608"/>
      <c r="V56" s="606">
        <v>0</v>
      </c>
      <c r="W56" s="608"/>
      <c r="X56" s="607">
        <f t="shared" si="8"/>
        <v>80127.266856000031</v>
      </c>
      <c r="Y56" s="604"/>
      <c r="Z56" s="502" t="s">
        <v>1369</v>
      </c>
      <c r="AA56" s="605"/>
      <c r="AB56" s="502" t="s">
        <v>22</v>
      </c>
      <c r="AC56" s="605"/>
      <c r="AD56" s="1649">
        <v>0</v>
      </c>
      <c r="AE56" s="605"/>
      <c r="AF56" s="607">
        <f t="shared" si="9"/>
        <v>0</v>
      </c>
      <c r="AG56" s="313"/>
      <c r="AH56" s="367">
        <v>190</v>
      </c>
      <c r="AI56" s="367"/>
    </row>
    <row r="57" spans="2:35">
      <c r="B57" s="367">
        <v>46</v>
      </c>
      <c r="C57" s="494" t="s">
        <v>1359</v>
      </c>
      <c r="D57" s="494" t="s">
        <v>1691</v>
      </c>
      <c r="E57" s="494" t="s">
        <v>1356</v>
      </c>
      <c r="F57" s="606">
        <v>427575.23</v>
      </c>
      <c r="G57" s="607">
        <f t="shared" si="0"/>
        <v>149651.33049999998</v>
      </c>
      <c r="H57" s="606">
        <v>38481.770699999994</v>
      </c>
      <c r="I57" s="607">
        <f t="shared" si="1"/>
        <v>-13468.619744999996</v>
      </c>
      <c r="J57" s="607">
        <f t="shared" si="2"/>
        <v>174664.48145499997</v>
      </c>
      <c r="K57" s="608"/>
      <c r="L57" s="606">
        <f t="shared" si="3"/>
        <v>427575.23</v>
      </c>
      <c r="M57" s="607">
        <f t="shared" si="4"/>
        <v>89790.798299999995</v>
      </c>
      <c r="N57" s="606">
        <v>38481.770699999994</v>
      </c>
      <c r="O57" s="607">
        <f t="shared" si="5"/>
        <v>-8081.1718469999987</v>
      </c>
      <c r="P57" s="607">
        <f t="shared" si="6"/>
        <v>120191.39715299998</v>
      </c>
      <c r="Q57" s="607"/>
      <c r="R57" s="607">
        <f t="shared" si="7"/>
        <v>54473.084301999988</v>
      </c>
      <c r="S57" s="608"/>
      <c r="T57" s="606">
        <v>0</v>
      </c>
      <c r="U57" s="608"/>
      <c r="V57" s="606">
        <v>0</v>
      </c>
      <c r="W57" s="608"/>
      <c r="X57" s="607">
        <f t="shared" si="8"/>
        <v>54473.084301999988</v>
      </c>
      <c r="Y57" s="604"/>
      <c r="Z57" s="502" t="s">
        <v>241</v>
      </c>
      <c r="AA57" s="605"/>
      <c r="AB57" s="502" t="s">
        <v>22</v>
      </c>
      <c r="AC57" s="605"/>
      <c r="AD57" s="1649">
        <v>6.5299999999999997E-2</v>
      </c>
      <c r="AE57" s="605"/>
      <c r="AF57" s="607">
        <f t="shared" si="9"/>
        <v>3557.0924049205992</v>
      </c>
      <c r="AG57" s="313"/>
      <c r="AH57" s="367">
        <v>190</v>
      </c>
      <c r="AI57" s="367"/>
    </row>
    <row r="58" spans="2:35">
      <c r="B58" s="367">
        <v>47</v>
      </c>
      <c r="C58" s="494" t="s">
        <v>1367</v>
      </c>
      <c r="D58" s="494" t="s">
        <v>1691</v>
      </c>
      <c r="E58" s="494" t="s">
        <v>1356</v>
      </c>
      <c r="F58" s="606">
        <v>16383105.710000001</v>
      </c>
      <c r="G58" s="607">
        <f t="shared" si="0"/>
        <v>5734086.9984999998</v>
      </c>
      <c r="H58" s="606">
        <v>1474479.5139000001</v>
      </c>
      <c r="I58" s="607">
        <f t="shared" si="1"/>
        <v>-516067.82986500004</v>
      </c>
      <c r="J58" s="607">
        <f t="shared" si="2"/>
        <v>6692498.6825349992</v>
      </c>
      <c r="K58" s="608"/>
      <c r="L58" s="606">
        <f t="shared" si="3"/>
        <v>16383105.710000001</v>
      </c>
      <c r="M58" s="607">
        <f t="shared" si="4"/>
        <v>3440452.1990999999</v>
      </c>
      <c r="N58" s="606">
        <v>1474479.5139000001</v>
      </c>
      <c r="O58" s="607">
        <f t="shared" si="5"/>
        <v>-309640.697919</v>
      </c>
      <c r="P58" s="607">
        <f t="shared" si="6"/>
        <v>4605291.0150809996</v>
      </c>
      <c r="Q58" s="607"/>
      <c r="R58" s="607">
        <f t="shared" si="7"/>
        <v>2087207.6674539996</v>
      </c>
      <c r="S58" s="608"/>
      <c r="T58" s="606">
        <v>0</v>
      </c>
      <c r="U58" s="608"/>
      <c r="V58" s="606">
        <v>0</v>
      </c>
      <c r="W58" s="608"/>
      <c r="X58" s="607">
        <f t="shared" si="8"/>
        <v>2087207.6674539996</v>
      </c>
      <c r="Y58" s="604"/>
      <c r="Z58" s="502" t="s">
        <v>241</v>
      </c>
      <c r="AA58" s="605"/>
      <c r="AB58" s="502" t="s">
        <v>22</v>
      </c>
      <c r="AC58" s="605"/>
      <c r="AD58" s="1649">
        <v>6.5299999999999997E-2</v>
      </c>
      <c r="AE58" s="605"/>
      <c r="AF58" s="607">
        <f t="shared" si="9"/>
        <v>136294.66068474617</v>
      </c>
      <c r="AG58" s="313"/>
      <c r="AH58" s="367">
        <v>190</v>
      </c>
      <c r="AI58" s="367"/>
    </row>
    <row r="59" spans="2:35">
      <c r="B59" s="367">
        <v>48</v>
      </c>
      <c r="C59" s="494" t="s">
        <v>1462</v>
      </c>
      <c r="D59" s="494" t="s">
        <v>1691</v>
      </c>
      <c r="E59" s="494" t="s">
        <v>1356</v>
      </c>
      <c r="F59" s="606">
        <v>130121.22</v>
      </c>
      <c r="G59" s="607">
        <f t="shared" si="0"/>
        <v>45542.426999999996</v>
      </c>
      <c r="H59" s="606">
        <v>11710.909799999999</v>
      </c>
      <c r="I59" s="607">
        <f t="shared" si="1"/>
        <v>-4098.8184299999994</v>
      </c>
      <c r="J59" s="607">
        <f t="shared" si="2"/>
        <v>53154.518369999998</v>
      </c>
      <c r="K59" s="608"/>
      <c r="L59" s="606">
        <f t="shared" si="3"/>
        <v>130121.22</v>
      </c>
      <c r="M59" s="607">
        <f t="shared" si="4"/>
        <v>27325.456200000001</v>
      </c>
      <c r="N59" s="606">
        <v>11710.909799999999</v>
      </c>
      <c r="O59" s="607">
        <f t="shared" si="5"/>
        <v>-2459.2910579999998</v>
      </c>
      <c r="P59" s="607">
        <f t="shared" si="6"/>
        <v>36577.074941999999</v>
      </c>
      <c r="Q59" s="607"/>
      <c r="R59" s="607">
        <f t="shared" si="7"/>
        <v>16577.443427999999</v>
      </c>
      <c r="S59" s="608"/>
      <c r="T59" s="606">
        <v>0</v>
      </c>
      <c r="U59" s="608"/>
      <c r="V59" s="606">
        <v>0</v>
      </c>
      <c r="W59" s="608"/>
      <c r="X59" s="607">
        <f t="shared" si="8"/>
        <v>16577.443427999999</v>
      </c>
      <c r="Y59" s="604"/>
      <c r="Z59" s="502" t="s">
        <v>1369</v>
      </c>
      <c r="AA59" s="605"/>
      <c r="AB59" s="502" t="s">
        <v>22</v>
      </c>
      <c r="AC59" s="605"/>
      <c r="AD59" s="1649">
        <v>6.5299999999999997E-2</v>
      </c>
      <c r="AE59" s="605"/>
      <c r="AF59" s="607">
        <f t="shared" si="9"/>
        <v>1082.5070558483999</v>
      </c>
      <c r="AG59" s="313"/>
      <c r="AH59" s="367">
        <v>190</v>
      </c>
      <c r="AI59" s="367"/>
    </row>
    <row r="60" spans="2:35">
      <c r="B60" s="367">
        <v>49</v>
      </c>
      <c r="C60" s="494" t="s">
        <v>1463</v>
      </c>
      <c r="D60" s="494" t="s">
        <v>1692</v>
      </c>
      <c r="E60" s="494" t="s">
        <v>1356</v>
      </c>
      <c r="F60" s="606">
        <v>881501.32</v>
      </c>
      <c r="G60" s="607">
        <f t="shared" si="0"/>
        <v>308525.46199999994</v>
      </c>
      <c r="H60" s="606">
        <v>79335.118799999997</v>
      </c>
      <c r="I60" s="607">
        <f t="shared" si="1"/>
        <v>-27767.291579999997</v>
      </c>
      <c r="J60" s="607">
        <f t="shared" si="2"/>
        <v>360093.28921999992</v>
      </c>
      <c r="K60" s="608"/>
      <c r="L60" s="606">
        <f t="shared" si="3"/>
        <v>881501.32</v>
      </c>
      <c r="M60" s="607">
        <f t="shared" si="4"/>
        <v>185115.27719999998</v>
      </c>
      <c r="N60" s="606">
        <v>79335.118799999997</v>
      </c>
      <c r="O60" s="607">
        <f t="shared" si="5"/>
        <v>-16660.374947999997</v>
      </c>
      <c r="P60" s="607">
        <f t="shared" si="6"/>
        <v>247790.02105199994</v>
      </c>
      <c r="Q60" s="607"/>
      <c r="R60" s="607">
        <f t="shared" si="7"/>
        <v>112303.26816799998</v>
      </c>
      <c r="S60" s="608"/>
      <c r="T60" s="606">
        <v>104969.86475662961</v>
      </c>
      <c r="U60" s="608"/>
      <c r="V60" s="606">
        <v>0</v>
      </c>
      <c r="W60" s="608"/>
      <c r="X60" s="607">
        <f t="shared" si="8"/>
        <v>7333.4034113703674</v>
      </c>
      <c r="Y60" s="604"/>
      <c r="Z60" s="502" t="s">
        <v>241</v>
      </c>
      <c r="AA60" s="605"/>
      <c r="AB60" s="502" t="s">
        <v>22</v>
      </c>
      <c r="AC60" s="605"/>
      <c r="AD60" s="1649">
        <v>0</v>
      </c>
      <c r="AE60" s="605"/>
      <c r="AF60" s="607">
        <f t="shared" si="9"/>
        <v>0</v>
      </c>
      <c r="AG60" s="313"/>
      <c r="AH60" s="367">
        <v>190</v>
      </c>
      <c r="AI60" s="367"/>
    </row>
    <row r="61" spans="2:35">
      <c r="B61" s="367">
        <v>50</v>
      </c>
      <c r="C61" s="494" t="s">
        <v>1464</v>
      </c>
      <c r="D61" s="494" t="s">
        <v>1692</v>
      </c>
      <c r="E61" s="494" t="s">
        <v>1356</v>
      </c>
      <c r="F61" s="606">
        <v>-881501.32</v>
      </c>
      <c r="G61" s="607">
        <f t="shared" si="0"/>
        <v>-308525.46199999994</v>
      </c>
      <c r="H61" s="606">
        <v>-79335.118799999997</v>
      </c>
      <c r="I61" s="607">
        <f t="shared" si="1"/>
        <v>27767.291579999997</v>
      </c>
      <c r="J61" s="607">
        <f t="shared" si="2"/>
        <v>-360093.28921999992</v>
      </c>
      <c r="K61" s="608"/>
      <c r="L61" s="606">
        <f t="shared" si="3"/>
        <v>-881501.32</v>
      </c>
      <c r="M61" s="607">
        <f t="shared" si="4"/>
        <v>-185115.27719999998</v>
      </c>
      <c r="N61" s="606">
        <v>-79335.118799999997</v>
      </c>
      <c r="O61" s="607">
        <f t="shared" si="5"/>
        <v>16660.374947999997</v>
      </c>
      <c r="P61" s="607">
        <f t="shared" si="6"/>
        <v>-247790.02105199994</v>
      </c>
      <c r="Q61" s="607"/>
      <c r="R61" s="607">
        <f t="shared" si="7"/>
        <v>-112303.26816799998</v>
      </c>
      <c r="S61" s="608"/>
      <c r="T61" s="606">
        <v>-104969.86475662961</v>
      </c>
      <c r="U61" s="608"/>
      <c r="V61" s="606">
        <v>0</v>
      </c>
      <c r="W61" s="608"/>
      <c r="X61" s="607">
        <f t="shared" si="8"/>
        <v>-7333.4034113703674</v>
      </c>
      <c r="Y61" s="604"/>
      <c r="Z61" s="502" t="s">
        <v>241</v>
      </c>
      <c r="AA61" s="605"/>
      <c r="AB61" s="502" t="s">
        <v>22</v>
      </c>
      <c r="AC61" s="605"/>
      <c r="AD61" s="1649">
        <v>0</v>
      </c>
      <c r="AE61" s="605"/>
      <c r="AF61" s="607">
        <f t="shared" si="9"/>
        <v>0</v>
      </c>
      <c r="AG61" s="313"/>
      <c r="AH61" s="367">
        <v>190</v>
      </c>
      <c r="AI61" s="367"/>
    </row>
    <row r="62" spans="2:35">
      <c r="B62" s="367">
        <v>51</v>
      </c>
      <c r="C62" s="494" t="s">
        <v>1362</v>
      </c>
      <c r="D62" s="494" t="s">
        <v>1692</v>
      </c>
      <c r="E62" s="494" t="s">
        <v>1356</v>
      </c>
      <c r="F62" s="606">
        <v>881501.32</v>
      </c>
      <c r="G62" s="607">
        <f t="shared" si="0"/>
        <v>308525.46199999994</v>
      </c>
      <c r="H62" s="606">
        <v>79335.118799999997</v>
      </c>
      <c r="I62" s="607">
        <f t="shared" si="1"/>
        <v>-27767.291579999997</v>
      </c>
      <c r="J62" s="607">
        <f t="shared" si="2"/>
        <v>360093.28921999992</v>
      </c>
      <c r="K62" s="608"/>
      <c r="L62" s="606">
        <f t="shared" si="3"/>
        <v>881501.32</v>
      </c>
      <c r="M62" s="607">
        <f t="shared" si="4"/>
        <v>185115.27719999998</v>
      </c>
      <c r="N62" s="606">
        <v>79335.118799999997</v>
      </c>
      <c r="O62" s="607">
        <f t="shared" si="5"/>
        <v>-16660.374947999997</v>
      </c>
      <c r="P62" s="607">
        <f t="shared" si="6"/>
        <v>247790.02105199994</v>
      </c>
      <c r="Q62" s="607"/>
      <c r="R62" s="607">
        <f t="shared" si="7"/>
        <v>112303.26816799998</v>
      </c>
      <c r="S62" s="608"/>
      <c r="T62" s="606">
        <v>0</v>
      </c>
      <c r="U62" s="608"/>
      <c r="V62" s="606">
        <v>0</v>
      </c>
      <c r="W62" s="608"/>
      <c r="X62" s="607">
        <f t="shared" si="8"/>
        <v>112303.26816799998</v>
      </c>
      <c r="Y62" s="604"/>
      <c r="Z62" s="502" t="s">
        <v>241</v>
      </c>
      <c r="AA62" s="605"/>
      <c r="AB62" s="502" t="s">
        <v>22</v>
      </c>
      <c r="AC62" s="605"/>
      <c r="AD62" s="1649">
        <v>6.5299999999999997E-2</v>
      </c>
      <c r="AE62" s="605"/>
      <c r="AF62" s="607">
        <f t="shared" si="9"/>
        <v>7333.4034113703983</v>
      </c>
      <c r="AG62" s="313"/>
      <c r="AH62" s="367">
        <v>190</v>
      </c>
      <c r="AI62" s="367"/>
    </row>
    <row r="63" spans="2:35">
      <c r="B63" s="367">
        <v>52</v>
      </c>
      <c r="C63" s="494" t="s">
        <v>1465</v>
      </c>
      <c r="D63" s="494" t="s">
        <v>1693</v>
      </c>
      <c r="E63" s="494" t="s">
        <v>1356</v>
      </c>
      <c r="F63" s="606">
        <v>3889954.1</v>
      </c>
      <c r="G63" s="607">
        <f t="shared" si="0"/>
        <v>1361483.9350000001</v>
      </c>
      <c r="H63" s="606">
        <v>350095.86900000001</v>
      </c>
      <c r="I63" s="607">
        <f t="shared" si="1"/>
        <v>-122533.55415</v>
      </c>
      <c r="J63" s="607">
        <f t="shared" si="2"/>
        <v>1589046.24985</v>
      </c>
      <c r="K63" s="608"/>
      <c r="L63" s="606">
        <f t="shared" si="3"/>
        <v>3889954.1</v>
      </c>
      <c r="M63" s="607">
        <f t="shared" si="4"/>
        <v>816890.36100000003</v>
      </c>
      <c r="N63" s="606">
        <v>350095.86900000001</v>
      </c>
      <c r="O63" s="607">
        <f t="shared" si="5"/>
        <v>-73520.132490000004</v>
      </c>
      <c r="P63" s="607">
        <f t="shared" si="6"/>
        <v>1093466.09751</v>
      </c>
      <c r="Q63" s="607"/>
      <c r="R63" s="607">
        <f t="shared" si="7"/>
        <v>495580.15234000003</v>
      </c>
      <c r="S63" s="608"/>
      <c r="T63" s="606">
        <v>0</v>
      </c>
      <c r="U63" s="608"/>
      <c r="V63" s="606">
        <v>0</v>
      </c>
      <c r="W63" s="608"/>
      <c r="X63" s="607">
        <f t="shared" si="8"/>
        <v>495580.15234000003</v>
      </c>
      <c r="Y63" s="604"/>
      <c r="Z63" s="502" t="s">
        <v>1369</v>
      </c>
      <c r="AA63" s="605"/>
      <c r="AB63" s="502" t="s">
        <v>22</v>
      </c>
      <c r="AC63" s="605"/>
      <c r="AD63" s="1649">
        <v>0</v>
      </c>
      <c r="AE63" s="605"/>
      <c r="AF63" s="607">
        <f t="shared" si="9"/>
        <v>0</v>
      </c>
      <c r="AG63" s="313"/>
      <c r="AH63" s="367">
        <v>190</v>
      </c>
      <c r="AI63" s="367"/>
    </row>
    <row r="64" spans="2:35">
      <c r="B64" s="367">
        <v>53</v>
      </c>
      <c r="C64" s="494" t="s">
        <v>1466</v>
      </c>
      <c r="D64" s="494" t="s">
        <v>1693</v>
      </c>
      <c r="E64" s="494" t="s">
        <v>1356</v>
      </c>
      <c r="F64" s="606">
        <v>444545.66</v>
      </c>
      <c r="G64" s="607">
        <f t="shared" si="0"/>
        <v>155590.98099999997</v>
      </c>
      <c r="H64" s="606">
        <v>40009.109399999994</v>
      </c>
      <c r="I64" s="607">
        <f t="shared" si="1"/>
        <v>-14003.188289999996</v>
      </c>
      <c r="J64" s="607">
        <f t="shared" si="2"/>
        <v>181596.90210999997</v>
      </c>
      <c r="K64" s="608"/>
      <c r="L64" s="606">
        <f t="shared" si="3"/>
        <v>444545.66</v>
      </c>
      <c r="M64" s="607">
        <f t="shared" si="4"/>
        <v>93354.588599999988</v>
      </c>
      <c r="N64" s="606">
        <v>40009.109399999994</v>
      </c>
      <c r="O64" s="607">
        <f t="shared" si="5"/>
        <v>-8401.9129739999989</v>
      </c>
      <c r="P64" s="607">
        <f t="shared" si="6"/>
        <v>124961.78502599997</v>
      </c>
      <c r="Q64" s="607"/>
      <c r="R64" s="607">
        <f t="shared" si="7"/>
        <v>56635.117083999998</v>
      </c>
      <c r="S64" s="608"/>
      <c r="T64" s="606">
        <v>0</v>
      </c>
      <c r="U64" s="608"/>
      <c r="V64" s="606">
        <v>0</v>
      </c>
      <c r="W64" s="608"/>
      <c r="X64" s="607">
        <f t="shared" si="8"/>
        <v>56635.117083999998</v>
      </c>
      <c r="Y64" s="604"/>
      <c r="Z64" s="502" t="s">
        <v>1369</v>
      </c>
      <c r="AA64" s="605"/>
      <c r="AB64" s="502" t="s">
        <v>22</v>
      </c>
      <c r="AC64" s="605"/>
      <c r="AD64" s="1649">
        <v>0</v>
      </c>
      <c r="AE64" s="605"/>
      <c r="AF64" s="607">
        <f t="shared" si="9"/>
        <v>0</v>
      </c>
      <c r="AG64" s="313"/>
      <c r="AH64" s="367">
        <v>190</v>
      </c>
      <c r="AI64" s="367"/>
    </row>
    <row r="65" spans="2:35">
      <c r="B65" s="367">
        <v>54</v>
      </c>
      <c r="C65" s="494" t="s">
        <v>1467</v>
      </c>
      <c r="D65" s="494" t="s">
        <v>1694</v>
      </c>
      <c r="E65" s="494" t="s">
        <v>1356</v>
      </c>
      <c r="F65" s="606">
        <v>2791067</v>
      </c>
      <c r="G65" s="607">
        <f t="shared" si="0"/>
        <v>976873.45</v>
      </c>
      <c r="H65" s="606">
        <v>251196.03</v>
      </c>
      <c r="I65" s="607">
        <f t="shared" si="1"/>
        <v>-87918.610499999995</v>
      </c>
      <c r="J65" s="607">
        <f t="shared" si="2"/>
        <v>1140150.8695</v>
      </c>
      <c r="K65" s="608"/>
      <c r="L65" s="606">
        <f t="shared" si="3"/>
        <v>2791067</v>
      </c>
      <c r="M65" s="607">
        <f t="shared" si="4"/>
        <v>586124.06999999995</v>
      </c>
      <c r="N65" s="606">
        <v>251196.03</v>
      </c>
      <c r="O65" s="607">
        <f t="shared" si="5"/>
        <v>-52751.166299999997</v>
      </c>
      <c r="P65" s="607">
        <f t="shared" si="6"/>
        <v>784568.93369999994</v>
      </c>
      <c r="Q65" s="607"/>
      <c r="R65" s="607">
        <f t="shared" si="7"/>
        <v>355581.93580000009</v>
      </c>
      <c r="S65" s="608"/>
      <c r="T65" s="606">
        <v>0</v>
      </c>
      <c r="U65" s="608"/>
      <c r="V65" s="606">
        <v>0</v>
      </c>
      <c r="W65" s="608"/>
      <c r="X65" s="607">
        <f t="shared" si="8"/>
        <v>355581.93580000009</v>
      </c>
      <c r="Y65" s="604"/>
      <c r="Z65" s="502" t="s">
        <v>1369</v>
      </c>
      <c r="AA65" s="605"/>
      <c r="AB65" s="502" t="s">
        <v>22</v>
      </c>
      <c r="AC65" s="605"/>
      <c r="AD65" s="1649">
        <v>0</v>
      </c>
      <c r="AE65" s="605"/>
      <c r="AF65" s="607">
        <f t="shared" si="9"/>
        <v>0</v>
      </c>
      <c r="AG65" s="313"/>
      <c r="AH65" s="367">
        <v>190</v>
      </c>
      <c r="AI65" s="367"/>
    </row>
    <row r="66" spans="2:35">
      <c r="B66" s="367">
        <v>55</v>
      </c>
      <c r="C66" s="494" t="s">
        <v>1371</v>
      </c>
      <c r="D66" s="494" t="s">
        <v>1371</v>
      </c>
      <c r="E66" s="494" t="s">
        <v>1297</v>
      </c>
      <c r="F66" s="606">
        <v>73232517.023589402</v>
      </c>
      <c r="G66" s="607">
        <f t="shared" si="0"/>
        <v>25631380.958256289</v>
      </c>
      <c r="H66" s="606">
        <v>0</v>
      </c>
      <c r="I66" s="607">
        <f t="shared" si="1"/>
        <v>0</v>
      </c>
      <c r="J66" s="607">
        <f t="shared" si="2"/>
        <v>25631380.958256289</v>
      </c>
      <c r="K66" s="608"/>
      <c r="L66" s="606">
        <f t="shared" si="3"/>
        <v>73232517.023589402</v>
      </c>
      <c r="M66" s="607">
        <f t="shared" si="4"/>
        <v>15378828.574953774</v>
      </c>
      <c r="N66" s="606">
        <v>0</v>
      </c>
      <c r="O66" s="607">
        <f t="shared" si="5"/>
        <v>0</v>
      </c>
      <c r="P66" s="607">
        <f t="shared" si="6"/>
        <v>15378828.574953774</v>
      </c>
      <c r="Q66" s="607"/>
      <c r="R66" s="607">
        <f t="shared" si="7"/>
        <v>10252552.383302515</v>
      </c>
      <c r="S66" s="608"/>
      <c r="T66" s="606">
        <v>0</v>
      </c>
      <c r="U66" s="608"/>
      <c r="V66" s="606">
        <v>0</v>
      </c>
      <c r="W66" s="608"/>
      <c r="X66" s="607">
        <f t="shared" si="8"/>
        <v>10252552.383302515</v>
      </c>
      <c r="Y66" s="604"/>
      <c r="Z66" s="502" t="s">
        <v>1369</v>
      </c>
      <c r="AA66" s="605"/>
      <c r="AB66" s="502" t="s">
        <v>22</v>
      </c>
      <c r="AC66" s="605"/>
      <c r="AD66" s="1649">
        <v>0.33300000000000002</v>
      </c>
      <c r="AE66" s="605"/>
      <c r="AF66" s="607">
        <f t="shared" si="9"/>
        <v>3414099.943639738</v>
      </c>
      <c r="AG66" s="313"/>
      <c r="AH66" s="367">
        <v>190</v>
      </c>
      <c r="AI66" s="367"/>
    </row>
    <row r="67" spans="2:35">
      <c r="B67" s="367">
        <v>56</v>
      </c>
      <c r="C67" s="494" t="s">
        <v>1468</v>
      </c>
      <c r="D67" s="494" t="s">
        <v>1695</v>
      </c>
      <c r="E67" s="494" t="s">
        <v>1356</v>
      </c>
      <c r="F67" s="606">
        <v>0</v>
      </c>
      <c r="G67" s="607">
        <f t="shared" si="0"/>
        <v>0</v>
      </c>
      <c r="H67" s="606">
        <v>28158806.712484095</v>
      </c>
      <c r="I67" s="607">
        <f t="shared" si="1"/>
        <v>-9855582.3493694328</v>
      </c>
      <c r="J67" s="607">
        <f t="shared" si="2"/>
        <v>18303224.363114662</v>
      </c>
      <c r="K67" s="608"/>
      <c r="L67" s="606">
        <f t="shared" si="3"/>
        <v>0</v>
      </c>
      <c r="M67" s="607">
        <f t="shared" si="4"/>
        <v>0</v>
      </c>
      <c r="N67" s="606">
        <v>28158806.712484095</v>
      </c>
      <c r="O67" s="607">
        <f t="shared" si="5"/>
        <v>-5913349.4096216597</v>
      </c>
      <c r="P67" s="607">
        <f t="shared" si="6"/>
        <v>22245457.302862436</v>
      </c>
      <c r="Q67" s="607"/>
      <c r="R67" s="607">
        <f t="shared" si="7"/>
        <v>-3942232.9397477731</v>
      </c>
      <c r="S67" s="608"/>
      <c r="T67" s="606">
        <v>0</v>
      </c>
      <c r="U67" s="608"/>
      <c r="V67" s="606">
        <v>0</v>
      </c>
      <c r="W67" s="608"/>
      <c r="X67" s="607">
        <f t="shared" si="8"/>
        <v>-3942232.9397477731</v>
      </c>
      <c r="Y67" s="604"/>
      <c r="Z67" s="502" t="s">
        <v>1369</v>
      </c>
      <c r="AA67" s="605"/>
      <c r="AB67" s="502" t="s">
        <v>22</v>
      </c>
      <c r="AC67" s="605"/>
      <c r="AD67" s="1649">
        <v>0.33300000000000002</v>
      </c>
      <c r="AE67" s="605"/>
      <c r="AF67" s="607">
        <f t="shared" si="9"/>
        <v>-1312763.5689360085</v>
      </c>
      <c r="AG67" s="313"/>
      <c r="AH67" s="367">
        <v>190</v>
      </c>
      <c r="AI67" s="367"/>
    </row>
    <row r="68" spans="2:35">
      <c r="B68" s="367">
        <v>57</v>
      </c>
      <c r="C68" s="494" t="s">
        <v>1374</v>
      </c>
      <c r="D68" s="494" t="s">
        <v>1696</v>
      </c>
      <c r="E68" s="494" t="s">
        <v>1372</v>
      </c>
      <c r="F68" s="606">
        <v>2553399</v>
      </c>
      <c r="G68" s="607">
        <f t="shared" si="0"/>
        <v>893689.64999999991</v>
      </c>
      <c r="H68" s="606">
        <v>229805.91</v>
      </c>
      <c r="I68" s="607">
        <f t="shared" si="1"/>
        <v>-80432.068499999994</v>
      </c>
      <c r="J68" s="607">
        <f t="shared" si="2"/>
        <v>1043063.4914999998</v>
      </c>
      <c r="K68" s="608"/>
      <c r="L68" s="606">
        <f t="shared" si="3"/>
        <v>2553399</v>
      </c>
      <c r="M68" s="607">
        <f t="shared" si="4"/>
        <v>536213.79</v>
      </c>
      <c r="N68" s="606">
        <v>229805.91</v>
      </c>
      <c r="O68" s="607">
        <f t="shared" si="5"/>
        <v>-48259.241099999999</v>
      </c>
      <c r="P68" s="607">
        <f t="shared" si="6"/>
        <v>717760.45890000009</v>
      </c>
      <c r="Q68" s="607"/>
      <c r="R68" s="607">
        <f t="shared" si="7"/>
        <v>325303.03259999969</v>
      </c>
      <c r="S68" s="608"/>
      <c r="T68" s="606">
        <v>0</v>
      </c>
      <c r="U68" s="608"/>
      <c r="V68" s="606">
        <f>R68</f>
        <v>325303.03259999969</v>
      </c>
      <c r="W68" s="608"/>
      <c r="X68" s="607">
        <f t="shared" si="8"/>
        <v>0</v>
      </c>
      <c r="Y68" s="604"/>
      <c r="Z68" s="502" t="s">
        <v>1372</v>
      </c>
      <c r="AA68" s="605"/>
      <c r="AB68" s="502" t="s">
        <v>23</v>
      </c>
      <c r="AC68" s="605"/>
      <c r="AD68" s="1649">
        <v>0</v>
      </c>
      <c r="AE68" s="605"/>
      <c r="AF68" s="607">
        <f t="shared" si="9"/>
        <v>0</v>
      </c>
      <c r="AG68" s="313"/>
      <c r="AH68" s="367">
        <v>190</v>
      </c>
      <c r="AI68" s="367"/>
    </row>
    <row r="69" spans="2:35">
      <c r="B69" s="367">
        <v>58</v>
      </c>
      <c r="C69" s="494" t="s">
        <v>1373</v>
      </c>
      <c r="D69" s="494" t="s">
        <v>1696</v>
      </c>
      <c r="E69" s="494" t="s">
        <v>1372</v>
      </c>
      <c r="F69" s="606">
        <v>-48928893.997211538</v>
      </c>
      <c r="G69" s="607">
        <f t="shared" si="0"/>
        <v>-17125112.899024036</v>
      </c>
      <c r="H69" s="606">
        <v>-4403600.4597490383</v>
      </c>
      <c r="I69" s="607">
        <f t="shared" si="1"/>
        <v>1541260.1609121633</v>
      </c>
      <c r="J69" s="607">
        <f t="shared" si="2"/>
        <v>-19987453.197860911</v>
      </c>
      <c r="K69" s="608"/>
      <c r="L69" s="606">
        <f t="shared" si="3"/>
        <v>-48928893.997211538</v>
      </c>
      <c r="M69" s="607">
        <f t="shared" si="4"/>
        <v>-10275067.739414422</v>
      </c>
      <c r="N69" s="606">
        <v>-4403600.4597490383</v>
      </c>
      <c r="O69" s="607">
        <f t="shared" si="5"/>
        <v>924756.09654729802</v>
      </c>
      <c r="P69" s="607">
        <f t="shared" si="6"/>
        <v>-13753912.102616161</v>
      </c>
      <c r="Q69" s="607"/>
      <c r="R69" s="607">
        <f t="shared" si="7"/>
        <v>-6233541.0952447504</v>
      </c>
      <c r="S69" s="608"/>
      <c r="T69" s="606">
        <v>0</v>
      </c>
      <c r="U69" s="608"/>
      <c r="V69" s="606">
        <f>R69</f>
        <v>-6233541.0952447504</v>
      </c>
      <c r="W69" s="608"/>
      <c r="X69" s="607">
        <f t="shared" si="8"/>
        <v>0</v>
      </c>
      <c r="Y69" s="604"/>
      <c r="Z69" s="502" t="s">
        <v>1372</v>
      </c>
      <c r="AA69" s="605"/>
      <c r="AB69" s="502" t="s">
        <v>23</v>
      </c>
      <c r="AC69" s="605"/>
      <c r="AD69" s="1649">
        <v>0</v>
      </c>
      <c r="AE69" s="605"/>
      <c r="AF69" s="607">
        <f t="shared" si="9"/>
        <v>0</v>
      </c>
      <c r="AG69" s="313"/>
      <c r="AH69" s="367">
        <v>190</v>
      </c>
      <c r="AI69" s="367"/>
    </row>
    <row r="70" spans="2:35">
      <c r="B70" s="367">
        <v>59</v>
      </c>
      <c r="C70" s="494" t="s">
        <v>1374</v>
      </c>
      <c r="D70" s="494" t="s">
        <v>1697</v>
      </c>
      <c r="E70" s="494" t="s">
        <v>1372</v>
      </c>
      <c r="F70" s="606">
        <v>0</v>
      </c>
      <c r="G70" s="607">
        <f t="shared" si="0"/>
        <v>0</v>
      </c>
      <c r="H70" s="606">
        <v>0</v>
      </c>
      <c r="I70" s="607">
        <f t="shared" si="1"/>
        <v>0</v>
      </c>
      <c r="J70" s="607">
        <f t="shared" si="2"/>
        <v>0</v>
      </c>
      <c r="K70" s="608"/>
      <c r="L70" s="606">
        <v>458773845.7547785</v>
      </c>
      <c r="M70" s="607">
        <f t="shared" si="4"/>
        <v>96342507.608503476</v>
      </c>
      <c r="N70" s="606">
        <v>41289646.117930062</v>
      </c>
      <c r="O70" s="607">
        <f t="shared" si="5"/>
        <v>-8670825.6847653128</v>
      </c>
      <c r="P70" s="607">
        <f t="shared" si="6"/>
        <v>128961328.04166824</v>
      </c>
      <c r="Q70" s="607"/>
      <c r="R70" s="607">
        <f t="shared" si="7"/>
        <v>-128961328.04166824</v>
      </c>
      <c r="S70" s="608"/>
      <c r="T70" s="606">
        <v>0</v>
      </c>
      <c r="U70" s="608"/>
      <c r="V70" s="606">
        <f>R70</f>
        <v>-128961328.04166824</v>
      </c>
      <c r="W70" s="608"/>
      <c r="X70" s="607">
        <f t="shared" si="8"/>
        <v>0</v>
      </c>
      <c r="Y70" s="604"/>
      <c r="Z70" s="502" t="s">
        <v>1372</v>
      </c>
      <c r="AA70" s="605"/>
      <c r="AB70" s="502" t="s">
        <v>23</v>
      </c>
      <c r="AC70" s="605"/>
      <c r="AD70" s="1649">
        <v>0</v>
      </c>
      <c r="AE70" s="605"/>
      <c r="AF70" s="607">
        <f t="shared" si="9"/>
        <v>0</v>
      </c>
      <c r="AG70" s="313"/>
      <c r="AH70" s="367">
        <v>190</v>
      </c>
      <c r="AI70" s="367"/>
    </row>
    <row r="71" spans="2:35" ht="13">
      <c r="B71" s="367">
        <v>60</v>
      </c>
      <c r="C71" s="609" t="s">
        <v>1375</v>
      </c>
      <c r="D71" s="502"/>
      <c r="E71" s="502"/>
      <c r="F71" s="610">
        <f>SUM(F12:F70)</f>
        <v>117324235.69064683</v>
      </c>
      <c r="G71" s="610">
        <f t="shared" ref="G71:J71" si="10">SUM(G12:G70)</f>
        <v>41063482.491726398</v>
      </c>
      <c r="H71" s="610">
        <f t="shared" si="10"/>
        <v>32702287.574319262</v>
      </c>
      <c r="I71" s="610">
        <f t="shared" si="10"/>
        <v>-11445800.651011741</v>
      </c>
      <c r="J71" s="610">
        <f t="shared" si="10"/>
        <v>62319969.415033937</v>
      </c>
      <c r="K71" s="611"/>
      <c r="L71" s="610">
        <f>SUM(L12:L70)</f>
        <v>576098081.44542527</v>
      </c>
      <c r="M71" s="610">
        <f t="shared" ref="M71:X71" si="11">SUM(M12:M70)</f>
        <v>120980597.10353932</v>
      </c>
      <c r="N71" s="610">
        <f t="shared" si="11"/>
        <v>73991933.692249328</v>
      </c>
      <c r="O71" s="610">
        <f t="shared" si="11"/>
        <v>-15538306.075372359</v>
      </c>
      <c r="P71" s="610">
        <f t="shared" si="11"/>
        <v>179434224.72041631</v>
      </c>
      <c r="R71" s="610">
        <f t="shared" si="11"/>
        <v>-117114255.30538237</v>
      </c>
      <c r="S71" s="611"/>
      <c r="T71" s="610">
        <f t="shared" si="11"/>
        <v>1518142.9574500003</v>
      </c>
      <c r="U71" s="611"/>
      <c r="V71" s="610">
        <f t="shared" si="11"/>
        <v>-134869566.10431299</v>
      </c>
      <c r="W71" s="611"/>
      <c r="X71" s="610">
        <f t="shared" si="11"/>
        <v>16237167.841480613</v>
      </c>
      <c r="Y71" s="611"/>
      <c r="Z71" s="502"/>
      <c r="AA71" s="612"/>
      <c r="AB71" s="502"/>
      <c r="AC71" s="612"/>
      <c r="AD71" s="613"/>
      <c r="AE71" s="612"/>
      <c r="AF71" s="610">
        <f>SUM(AF12:AF70)</f>
        <v>2739288.2207816108</v>
      </c>
      <c r="AG71" s="612"/>
      <c r="AH71" s="367"/>
      <c r="AI71" s="367"/>
    </row>
    <row r="72" spans="2:35" ht="13">
      <c r="B72" s="502"/>
      <c r="C72" s="502"/>
      <c r="D72" s="502"/>
      <c r="E72" s="502"/>
      <c r="F72" s="614"/>
      <c r="G72" s="614"/>
      <c r="H72" s="614"/>
      <c r="I72" s="614"/>
      <c r="J72" s="614"/>
      <c r="K72" s="611"/>
      <c r="L72" s="614"/>
      <c r="M72" s="614"/>
      <c r="N72" s="614"/>
      <c r="O72" s="614"/>
      <c r="P72" s="614"/>
      <c r="R72" s="614"/>
      <c r="S72" s="611"/>
      <c r="T72" s="614"/>
      <c r="U72" s="611"/>
      <c r="V72" s="614"/>
      <c r="W72" s="611"/>
      <c r="X72" s="614"/>
      <c r="Y72" s="611"/>
      <c r="Z72" s="502"/>
      <c r="AA72" s="612"/>
      <c r="AB72" s="502"/>
      <c r="AC72" s="612"/>
      <c r="AD72" s="613"/>
      <c r="AE72" s="612"/>
      <c r="AF72" s="614"/>
      <c r="AG72" s="612"/>
      <c r="AH72" s="367"/>
      <c r="AI72" s="367"/>
    </row>
    <row r="73" spans="2:35" ht="13">
      <c r="B73" s="502"/>
      <c r="C73" s="502"/>
      <c r="D73" s="502"/>
      <c r="E73" s="502"/>
      <c r="F73" s="614"/>
      <c r="G73" s="614"/>
      <c r="H73" s="614"/>
      <c r="I73" s="614"/>
      <c r="J73" s="614"/>
      <c r="K73" s="611"/>
      <c r="L73" s="614"/>
      <c r="M73" s="614"/>
      <c r="N73" s="614"/>
      <c r="O73" s="614"/>
      <c r="P73" s="614"/>
      <c r="R73" s="614"/>
      <c r="S73" s="611"/>
      <c r="T73" s="614"/>
      <c r="U73" s="611"/>
      <c r="V73" s="614"/>
      <c r="W73" s="611"/>
      <c r="X73" s="614"/>
      <c r="Y73" s="611"/>
      <c r="Z73" s="502"/>
      <c r="AA73" s="612"/>
      <c r="AB73" s="502"/>
      <c r="AC73" s="612"/>
      <c r="AD73" s="613"/>
      <c r="AE73" s="612"/>
      <c r="AF73" s="614"/>
      <c r="AG73" s="612"/>
      <c r="AH73" s="367"/>
      <c r="AI73" s="367"/>
    </row>
    <row r="74" spans="2:35" ht="13">
      <c r="B74" s="502"/>
      <c r="C74" s="601" t="s">
        <v>1469</v>
      </c>
      <c r="D74" s="502"/>
      <c r="E74" s="502"/>
      <c r="F74" s="614"/>
      <c r="G74" s="614"/>
      <c r="H74" s="614"/>
      <c r="I74" s="614"/>
      <c r="J74" s="614"/>
      <c r="K74" s="611"/>
      <c r="L74" s="614"/>
      <c r="M74" s="614"/>
      <c r="N74" s="614"/>
      <c r="O74" s="614"/>
      <c r="P74" s="614"/>
      <c r="R74" s="614"/>
      <c r="S74" s="611"/>
      <c r="T74" s="614"/>
      <c r="U74" s="611"/>
      <c r="V74" s="614"/>
      <c r="W74" s="611"/>
      <c r="X74" s="614"/>
      <c r="Y74" s="611"/>
      <c r="Z74" s="502"/>
      <c r="AA74" s="612"/>
      <c r="AB74" s="502"/>
      <c r="AC74" s="612"/>
      <c r="AD74" s="613"/>
      <c r="AE74" s="612"/>
      <c r="AF74" s="614"/>
      <c r="AG74" s="612"/>
      <c r="AH74" s="367"/>
      <c r="AI74" s="367"/>
    </row>
    <row r="75" spans="2:35">
      <c r="B75" s="367">
        <v>61</v>
      </c>
      <c r="C75" s="494" t="s">
        <v>1470</v>
      </c>
      <c r="D75" s="494" t="s">
        <v>1698</v>
      </c>
      <c r="E75" s="494" t="s">
        <v>1297</v>
      </c>
      <c r="F75" s="602">
        <v>-1102869694.0899999</v>
      </c>
      <c r="G75" s="603">
        <f t="shared" ref="G75:G85" si="12">F75*0.35</f>
        <v>-386004392.93149996</v>
      </c>
      <c r="H75" s="602">
        <v>0</v>
      </c>
      <c r="I75" s="603">
        <f t="shared" ref="I75:I85" si="13">-H75*0.35</f>
        <v>0</v>
      </c>
      <c r="J75" s="603">
        <f t="shared" ref="J75:J85" si="14">G75+H75+I75</f>
        <v>-386004392.93149996</v>
      </c>
      <c r="K75" s="604"/>
      <c r="L75" s="602">
        <f t="shared" ref="L75:L85" si="15">F75</f>
        <v>-1102869694.0899999</v>
      </c>
      <c r="M75" s="603">
        <f t="shared" ref="M75:M85" si="16">L75*0.21</f>
        <v>-231602635.75889999</v>
      </c>
      <c r="N75" s="602">
        <v>0</v>
      </c>
      <c r="O75" s="603">
        <f t="shared" ref="O75:O85" si="17">-N75*0.21</f>
        <v>0</v>
      </c>
      <c r="P75" s="603">
        <f t="shared" ref="P75:P85" si="18">M75+N75+O75</f>
        <v>-231602635.75889999</v>
      </c>
      <c r="R75" s="603">
        <f t="shared" ref="R75:R85" si="19">J75-P75</f>
        <v>-154401757.17259997</v>
      </c>
      <c r="S75" s="604"/>
      <c r="T75" s="602">
        <v>0</v>
      </c>
      <c r="U75" s="604"/>
      <c r="V75" s="602">
        <v>0</v>
      </c>
      <c r="W75" s="604"/>
      <c r="X75" s="603">
        <f t="shared" ref="X75:X85" si="20">R75-T75-V75</f>
        <v>-154401757.17259997</v>
      </c>
      <c r="Y75" s="604"/>
      <c r="Z75" s="502" t="s">
        <v>1369</v>
      </c>
      <c r="AA75" s="605"/>
      <c r="AB75" s="502" t="s">
        <v>22</v>
      </c>
      <c r="AC75" s="605"/>
      <c r="AD75" s="1649">
        <v>0.33300000000000002</v>
      </c>
      <c r="AE75" s="605"/>
      <c r="AF75" s="603">
        <f t="shared" ref="AF75:AF85" si="21">X75*AD75</f>
        <v>-51415785.138475791</v>
      </c>
      <c r="AG75" s="313"/>
      <c r="AH75" s="367">
        <v>282</v>
      </c>
      <c r="AI75" s="367"/>
    </row>
    <row r="76" spans="2:35">
      <c r="B76" s="367">
        <v>62</v>
      </c>
      <c r="C76" s="494" t="s">
        <v>1376</v>
      </c>
      <c r="D76" s="494" t="s">
        <v>1699</v>
      </c>
      <c r="E76" s="494" t="s">
        <v>1295</v>
      </c>
      <c r="F76" s="606">
        <v>-1313024378.9947503</v>
      </c>
      <c r="G76" s="607">
        <f t="shared" si="12"/>
        <v>-459558532.64816254</v>
      </c>
      <c r="H76" s="606">
        <v>0</v>
      </c>
      <c r="I76" s="607">
        <f t="shared" si="13"/>
        <v>0</v>
      </c>
      <c r="J76" s="607">
        <f t="shared" si="14"/>
        <v>-459558532.64816254</v>
      </c>
      <c r="K76" s="608"/>
      <c r="L76" s="606">
        <f t="shared" si="15"/>
        <v>-1313024378.9947503</v>
      </c>
      <c r="M76" s="607">
        <f t="shared" si="16"/>
        <v>-275735119.58889753</v>
      </c>
      <c r="N76" s="606">
        <v>0</v>
      </c>
      <c r="O76" s="607">
        <f t="shared" si="17"/>
        <v>0</v>
      </c>
      <c r="P76" s="607">
        <f t="shared" si="18"/>
        <v>-275735119.58889753</v>
      </c>
      <c r="Q76" s="607"/>
      <c r="R76" s="607">
        <f>J76-P76</f>
        <v>-183823413.05926502</v>
      </c>
      <c r="S76" s="608"/>
      <c r="T76" s="606">
        <v>0</v>
      </c>
      <c r="U76" s="608"/>
      <c r="V76" s="606">
        <v>-10247068.463183939</v>
      </c>
      <c r="W76" s="608"/>
      <c r="X76" s="607">
        <f t="shared" si="20"/>
        <v>-173576344.59608108</v>
      </c>
      <c r="Y76" s="604"/>
      <c r="Z76" s="502" t="s">
        <v>1369</v>
      </c>
      <c r="AA76" s="605"/>
      <c r="AB76" s="502" t="s">
        <v>22</v>
      </c>
      <c r="AC76" s="605"/>
      <c r="AD76" s="1649">
        <v>0.33300000000000002</v>
      </c>
      <c r="AE76" s="605"/>
      <c r="AF76" s="607">
        <f t="shared" si="21"/>
        <v>-57800922.750495002</v>
      </c>
      <c r="AG76" s="313"/>
      <c r="AH76" s="367">
        <v>282</v>
      </c>
      <c r="AI76" s="367"/>
    </row>
    <row r="77" spans="2:35">
      <c r="B77" s="367">
        <v>63</v>
      </c>
      <c r="C77" s="494" t="s">
        <v>1377</v>
      </c>
      <c r="D77" s="494" t="s">
        <v>1699</v>
      </c>
      <c r="E77" s="494" t="s">
        <v>1295</v>
      </c>
      <c r="F77" s="606">
        <v>119800702.8</v>
      </c>
      <c r="G77" s="607">
        <f t="shared" si="12"/>
        <v>41930245.979999997</v>
      </c>
      <c r="H77" s="606">
        <v>0</v>
      </c>
      <c r="I77" s="607">
        <f t="shared" si="13"/>
        <v>0</v>
      </c>
      <c r="J77" s="607">
        <f t="shared" si="14"/>
        <v>41930245.979999997</v>
      </c>
      <c r="K77" s="608"/>
      <c r="L77" s="606">
        <f t="shared" si="15"/>
        <v>119800702.8</v>
      </c>
      <c r="M77" s="607">
        <f t="shared" si="16"/>
        <v>25158147.588</v>
      </c>
      <c r="N77" s="606">
        <v>0</v>
      </c>
      <c r="O77" s="607">
        <f t="shared" si="17"/>
        <v>0</v>
      </c>
      <c r="P77" s="607">
        <f t="shared" si="18"/>
        <v>25158147.588</v>
      </c>
      <c r="Q77" s="607"/>
      <c r="R77" s="607">
        <f t="shared" si="19"/>
        <v>16772098.391999997</v>
      </c>
      <c r="S77" s="608"/>
      <c r="T77" s="606">
        <v>0</v>
      </c>
      <c r="U77" s="608"/>
      <c r="V77" s="606">
        <v>0</v>
      </c>
      <c r="W77" s="608"/>
      <c r="X77" s="607">
        <f t="shared" si="20"/>
        <v>16772098.391999997</v>
      </c>
      <c r="Y77" s="604"/>
      <c r="Z77" s="502" t="s">
        <v>1471</v>
      </c>
      <c r="AA77" s="605"/>
      <c r="AB77" s="502" t="s">
        <v>23</v>
      </c>
      <c r="AC77" s="605"/>
      <c r="AD77" s="1649">
        <v>0</v>
      </c>
      <c r="AE77" s="605"/>
      <c r="AF77" s="607">
        <f t="shared" si="21"/>
        <v>0</v>
      </c>
      <c r="AG77" s="313"/>
      <c r="AH77" s="367">
        <v>282</v>
      </c>
      <c r="AI77" s="367"/>
    </row>
    <row r="78" spans="2:35">
      <c r="B78" s="367">
        <v>64</v>
      </c>
      <c r="C78" s="494" t="s">
        <v>1378</v>
      </c>
      <c r="D78" s="494" t="s">
        <v>1699</v>
      </c>
      <c r="E78" s="494" t="s">
        <v>1295</v>
      </c>
      <c r="F78" s="606">
        <v>-74991897.359999999</v>
      </c>
      <c r="G78" s="607">
        <f t="shared" si="12"/>
        <v>-26247164.075999998</v>
      </c>
      <c r="H78" s="606">
        <v>0</v>
      </c>
      <c r="I78" s="607">
        <f t="shared" si="13"/>
        <v>0</v>
      </c>
      <c r="J78" s="607">
        <f t="shared" si="14"/>
        <v>-26247164.075999998</v>
      </c>
      <c r="K78" s="608"/>
      <c r="L78" s="606">
        <f t="shared" si="15"/>
        <v>-74991897.359999999</v>
      </c>
      <c r="M78" s="607">
        <f t="shared" si="16"/>
        <v>-15748298.445599999</v>
      </c>
      <c r="N78" s="606">
        <v>0</v>
      </c>
      <c r="O78" s="607">
        <f t="shared" si="17"/>
        <v>0</v>
      </c>
      <c r="P78" s="607">
        <f t="shared" si="18"/>
        <v>-15748298.445599999</v>
      </c>
      <c r="Q78" s="607"/>
      <c r="R78" s="607">
        <f t="shared" si="19"/>
        <v>-10498865.630399998</v>
      </c>
      <c r="S78" s="608"/>
      <c r="T78" s="606">
        <v>0</v>
      </c>
      <c r="U78" s="608"/>
      <c r="V78" s="606">
        <v>0</v>
      </c>
      <c r="W78" s="608"/>
      <c r="X78" s="607">
        <f t="shared" si="20"/>
        <v>-10498865.630399998</v>
      </c>
      <c r="Y78" s="604"/>
      <c r="Z78" s="502" t="s">
        <v>1369</v>
      </c>
      <c r="AA78" s="605"/>
      <c r="AB78" s="502" t="s">
        <v>22</v>
      </c>
      <c r="AC78" s="605"/>
      <c r="AD78" s="1649">
        <v>0.33300000000000002</v>
      </c>
      <c r="AE78" s="605"/>
      <c r="AF78" s="607">
        <f t="shared" si="21"/>
        <v>-3496122.2549231998</v>
      </c>
      <c r="AG78" s="313"/>
      <c r="AH78" s="367">
        <v>282</v>
      </c>
      <c r="AI78" s="367"/>
    </row>
    <row r="79" spans="2:35">
      <c r="B79" s="367">
        <v>65</v>
      </c>
      <c r="C79" s="494" t="s">
        <v>1472</v>
      </c>
      <c r="D79" s="494" t="s">
        <v>1699</v>
      </c>
      <c r="E79" s="494" t="s">
        <v>1295</v>
      </c>
      <c r="F79" s="606">
        <v>0</v>
      </c>
      <c r="G79" s="607">
        <f t="shared" si="12"/>
        <v>0</v>
      </c>
      <c r="H79" s="606">
        <v>-149120469.71079749</v>
      </c>
      <c r="I79" s="607">
        <f t="shared" si="13"/>
        <v>52192164.398779117</v>
      </c>
      <c r="J79" s="607">
        <f t="shared" si="14"/>
        <v>-96928305.312018365</v>
      </c>
      <c r="K79" s="608"/>
      <c r="L79" s="606">
        <f t="shared" si="15"/>
        <v>0</v>
      </c>
      <c r="M79" s="607">
        <f t="shared" si="16"/>
        <v>0</v>
      </c>
      <c r="N79" s="606">
        <v>-149120469.71079749</v>
      </c>
      <c r="O79" s="607">
        <f t="shared" si="17"/>
        <v>31315298.639267471</v>
      </c>
      <c r="P79" s="607">
        <f t="shared" si="18"/>
        <v>-117805171.07153001</v>
      </c>
      <c r="Q79" s="607"/>
      <c r="R79" s="607">
        <f t="shared" si="19"/>
        <v>20876865.75951165</v>
      </c>
      <c r="S79" s="608"/>
      <c r="T79" s="606">
        <v>0</v>
      </c>
      <c r="U79" s="608"/>
      <c r="V79" s="606">
        <v>0</v>
      </c>
      <c r="W79" s="608"/>
      <c r="X79" s="607">
        <f t="shared" si="20"/>
        <v>20876865.75951165</v>
      </c>
      <c r="Y79" s="604"/>
      <c r="Z79" s="502" t="s">
        <v>1369</v>
      </c>
      <c r="AA79" s="605"/>
      <c r="AB79" s="502" t="s">
        <v>22</v>
      </c>
      <c r="AC79" s="605"/>
      <c r="AD79" s="1649">
        <v>0.33300000000000002</v>
      </c>
      <c r="AE79" s="605"/>
      <c r="AF79" s="607">
        <f t="shared" si="21"/>
        <v>6951996.29791738</v>
      </c>
      <c r="AG79" s="313"/>
      <c r="AH79" s="367">
        <v>282</v>
      </c>
      <c r="AI79" s="367"/>
    </row>
    <row r="80" spans="2:35">
      <c r="B80" s="367">
        <v>66</v>
      </c>
      <c r="C80" s="494" t="s">
        <v>1473</v>
      </c>
      <c r="D80" s="494" t="s">
        <v>1699</v>
      </c>
      <c r="E80" s="494" t="s">
        <v>1295</v>
      </c>
      <c r="F80" s="606">
        <v>0</v>
      </c>
      <c r="G80" s="607">
        <f t="shared" si="12"/>
        <v>0</v>
      </c>
      <c r="H80" s="606">
        <v>10782063.251999998</v>
      </c>
      <c r="I80" s="607">
        <f t="shared" si="13"/>
        <v>-3773722.138199999</v>
      </c>
      <c r="J80" s="607">
        <f t="shared" si="14"/>
        <v>7008341.1137999995</v>
      </c>
      <c r="K80" s="608"/>
      <c r="L80" s="606">
        <f t="shared" si="15"/>
        <v>0</v>
      </c>
      <c r="M80" s="607">
        <f t="shared" si="16"/>
        <v>0</v>
      </c>
      <c r="N80" s="606">
        <v>10782063.251999998</v>
      </c>
      <c r="O80" s="607">
        <f t="shared" si="17"/>
        <v>-2264233.2829199997</v>
      </c>
      <c r="P80" s="607">
        <f t="shared" si="18"/>
        <v>8517829.9690799993</v>
      </c>
      <c r="Q80" s="607"/>
      <c r="R80" s="607">
        <f t="shared" si="19"/>
        <v>-1509488.8552799998</v>
      </c>
      <c r="S80" s="608"/>
      <c r="T80" s="606">
        <v>0</v>
      </c>
      <c r="U80" s="608"/>
      <c r="V80" s="606">
        <v>0</v>
      </c>
      <c r="W80" s="608"/>
      <c r="X80" s="607">
        <f t="shared" si="20"/>
        <v>-1509488.8552799998</v>
      </c>
      <c r="Y80" s="604"/>
      <c r="Z80" s="502" t="s">
        <v>1471</v>
      </c>
      <c r="AA80" s="605"/>
      <c r="AB80" s="502" t="s">
        <v>23</v>
      </c>
      <c r="AC80" s="605"/>
      <c r="AD80" s="1649">
        <v>0</v>
      </c>
      <c r="AE80" s="605"/>
      <c r="AF80" s="607">
        <f t="shared" si="21"/>
        <v>0</v>
      </c>
      <c r="AG80" s="313"/>
      <c r="AH80" s="367">
        <v>282</v>
      </c>
      <c r="AI80" s="367"/>
    </row>
    <row r="81" spans="2:35">
      <c r="B81" s="367">
        <v>67</v>
      </c>
      <c r="C81" s="494" t="s">
        <v>1474</v>
      </c>
      <c r="D81" s="494" t="s">
        <v>1699</v>
      </c>
      <c r="E81" s="494" t="s">
        <v>1295</v>
      </c>
      <c r="F81" s="606">
        <v>0</v>
      </c>
      <c r="G81" s="607">
        <f t="shared" si="12"/>
        <v>0</v>
      </c>
      <c r="H81" s="606">
        <v>-1798551.1943999999</v>
      </c>
      <c r="I81" s="607">
        <f t="shared" si="13"/>
        <v>629492.9180399999</v>
      </c>
      <c r="J81" s="607">
        <f t="shared" si="14"/>
        <v>-1169058.27636</v>
      </c>
      <c r="K81" s="608"/>
      <c r="L81" s="606">
        <f t="shared" si="15"/>
        <v>0</v>
      </c>
      <c r="M81" s="607">
        <f t="shared" si="16"/>
        <v>0</v>
      </c>
      <c r="N81" s="606">
        <v>-1798551.1943999999</v>
      </c>
      <c r="O81" s="607">
        <f t="shared" si="17"/>
        <v>377695.75082399999</v>
      </c>
      <c r="P81" s="607">
        <f t="shared" si="18"/>
        <v>-1420855.4435759999</v>
      </c>
      <c r="Q81" s="607"/>
      <c r="R81" s="607">
        <f t="shared" si="19"/>
        <v>251797.16721599991</v>
      </c>
      <c r="S81" s="608"/>
      <c r="T81" s="606">
        <v>0</v>
      </c>
      <c r="U81" s="608"/>
      <c r="V81" s="606">
        <v>0</v>
      </c>
      <c r="W81" s="608"/>
      <c r="X81" s="607">
        <f t="shared" si="20"/>
        <v>251797.16721599991</v>
      </c>
      <c r="Y81" s="604"/>
      <c r="Z81" s="502" t="s">
        <v>1369</v>
      </c>
      <c r="AA81" s="605"/>
      <c r="AB81" s="502" t="s">
        <v>22</v>
      </c>
      <c r="AC81" s="605"/>
      <c r="AD81" s="1649">
        <v>0.33300000000000002</v>
      </c>
      <c r="AE81" s="605"/>
      <c r="AF81" s="607">
        <f t="shared" si="21"/>
        <v>83848.456682927979</v>
      </c>
      <c r="AG81" s="313"/>
      <c r="AH81" s="367">
        <v>282</v>
      </c>
      <c r="AI81" s="367"/>
    </row>
    <row r="82" spans="2:35">
      <c r="B82" s="367">
        <v>68</v>
      </c>
      <c r="C82" s="494" t="s">
        <v>1379</v>
      </c>
      <c r="D82" s="494" t="s">
        <v>1700</v>
      </c>
      <c r="E82" s="494" t="s">
        <v>1295</v>
      </c>
      <c r="F82" s="606">
        <v>-4165822.4899999984</v>
      </c>
      <c r="G82" s="607">
        <f t="shared" si="12"/>
        <v>-1458037.8714999994</v>
      </c>
      <c r="H82" s="606">
        <v>0</v>
      </c>
      <c r="I82" s="607">
        <f t="shared" si="13"/>
        <v>0</v>
      </c>
      <c r="J82" s="607">
        <f t="shared" si="14"/>
        <v>-1458037.8714999994</v>
      </c>
      <c r="K82" s="608"/>
      <c r="L82" s="606">
        <f t="shared" si="15"/>
        <v>-4165822.4899999984</v>
      </c>
      <c r="M82" s="607">
        <f t="shared" si="16"/>
        <v>-874822.72289999959</v>
      </c>
      <c r="N82" s="606">
        <v>0</v>
      </c>
      <c r="O82" s="607">
        <f t="shared" si="17"/>
        <v>0</v>
      </c>
      <c r="P82" s="607">
        <f t="shared" si="18"/>
        <v>-874822.72289999959</v>
      </c>
      <c r="Q82" s="607"/>
      <c r="R82" s="607">
        <f t="shared" si="19"/>
        <v>-583215.14859999984</v>
      </c>
      <c r="S82" s="608"/>
      <c r="T82" s="606">
        <v>0</v>
      </c>
      <c r="U82" s="608"/>
      <c r="V82" s="606">
        <v>0</v>
      </c>
      <c r="W82" s="608"/>
      <c r="X82" s="607">
        <f t="shared" si="20"/>
        <v>-583215.14859999984</v>
      </c>
      <c r="Y82" s="604"/>
      <c r="Z82" s="502" t="s">
        <v>1369</v>
      </c>
      <c r="AA82" s="605"/>
      <c r="AB82" s="502" t="s">
        <v>22</v>
      </c>
      <c r="AC82" s="605"/>
      <c r="AD82" s="1649">
        <v>0.33300000000000002</v>
      </c>
      <c r="AE82" s="605"/>
      <c r="AF82" s="607">
        <f t="shared" si="21"/>
        <v>-194210.64448379996</v>
      </c>
      <c r="AG82" s="313"/>
      <c r="AH82" s="367">
        <v>282</v>
      </c>
      <c r="AI82" s="367"/>
    </row>
    <row r="83" spans="2:35">
      <c r="B83" s="367">
        <v>69</v>
      </c>
      <c r="C83" s="494" t="s">
        <v>1380</v>
      </c>
      <c r="D83" s="494" t="s">
        <v>1700</v>
      </c>
      <c r="E83" s="494" t="s">
        <v>1295</v>
      </c>
      <c r="F83" s="606">
        <v>13291550.949999999</v>
      </c>
      <c r="G83" s="607">
        <f t="shared" si="12"/>
        <v>4652042.8324999996</v>
      </c>
      <c r="H83" s="606">
        <v>0</v>
      </c>
      <c r="I83" s="607">
        <f t="shared" si="13"/>
        <v>0</v>
      </c>
      <c r="J83" s="607">
        <f t="shared" si="14"/>
        <v>4652042.8324999996</v>
      </c>
      <c r="K83" s="608"/>
      <c r="L83" s="606">
        <f t="shared" si="15"/>
        <v>13291550.949999999</v>
      </c>
      <c r="M83" s="607">
        <f t="shared" si="16"/>
        <v>2791225.6994999996</v>
      </c>
      <c r="N83" s="606">
        <v>0</v>
      </c>
      <c r="O83" s="607">
        <f t="shared" si="17"/>
        <v>0</v>
      </c>
      <c r="P83" s="607">
        <f t="shared" si="18"/>
        <v>2791225.6994999996</v>
      </c>
      <c r="Q83" s="607"/>
      <c r="R83" s="607">
        <f t="shared" si="19"/>
        <v>1860817.1329999999</v>
      </c>
      <c r="S83" s="608"/>
      <c r="T83" s="606">
        <v>0</v>
      </c>
      <c r="U83" s="608"/>
      <c r="V83" s="606">
        <v>0</v>
      </c>
      <c r="W83" s="608"/>
      <c r="X83" s="607">
        <f t="shared" si="20"/>
        <v>1860817.1329999999</v>
      </c>
      <c r="Y83" s="604"/>
      <c r="Z83" s="502" t="s">
        <v>1471</v>
      </c>
      <c r="AA83" s="605"/>
      <c r="AB83" s="502" t="s">
        <v>23</v>
      </c>
      <c r="AC83" s="605"/>
      <c r="AD83" s="1649">
        <v>0</v>
      </c>
      <c r="AE83" s="605"/>
      <c r="AF83" s="607">
        <f t="shared" si="21"/>
        <v>0</v>
      </c>
      <c r="AG83" s="313"/>
      <c r="AH83" s="367">
        <v>282</v>
      </c>
      <c r="AI83" s="367"/>
    </row>
    <row r="84" spans="2:35">
      <c r="B84" s="367">
        <v>70</v>
      </c>
      <c r="C84" s="494" t="s">
        <v>1475</v>
      </c>
      <c r="D84" s="494" t="s">
        <v>1700</v>
      </c>
      <c r="E84" s="494" t="s">
        <v>1295</v>
      </c>
      <c r="F84" s="606">
        <v>0</v>
      </c>
      <c r="G84" s="607">
        <f t="shared" si="12"/>
        <v>0</v>
      </c>
      <c r="H84" s="606">
        <v>-374924.02409999986</v>
      </c>
      <c r="I84" s="607">
        <f t="shared" si="13"/>
        <v>131223.40843499993</v>
      </c>
      <c r="J84" s="607">
        <f t="shared" si="14"/>
        <v>-243700.61566499993</v>
      </c>
      <c r="K84" s="608"/>
      <c r="L84" s="606">
        <f t="shared" si="15"/>
        <v>0</v>
      </c>
      <c r="M84" s="607">
        <f t="shared" si="16"/>
        <v>0</v>
      </c>
      <c r="N84" s="606">
        <v>-374924.02409999986</v>
      </c>
      <c r="O84" s="607">
        <f t="shared" si="17"/>
        <v>78734.045060999968</v>
      </c>
      <c r="P84" s="607">
        <f t="shared" si="18"/>
        <v>-296189.97903899988</v>
      </c>
      <c r="Q84" s="607"/>
      <c r="R84" s="607">
        <f t="shared" si="19"/>
        <v>52489.36337399995</v>
      </c>
      <c r="S84" s="608"/>
      <c r="T84" s="606">
        <v>0</v>
      </c>
      <c r="U84" s="608"/>
      <c r="V84" s="606">
        <v>0</v>
      </c>
      <c r="W84" s="608"/>
      <c r="X84" s="607">
        <f t="shared" si="20"/>
        <v>52489.36337399995</v>
      </c>
      <c r="Y84" s="604"/>
      <c r="Z84" s="502" t="s">
        <v>1369</v>
      </c>
      <c r="AA84" s="605"/>
      <c r="AB84" s="502" t="s">
        <v>22</v>
      </c>
      <c r="AC84" s="605"/>
      <c r="AD84" s="1649">
        <v>0.33300000000000002</v>
      </c>
      <c r="AE84" s="605"/>
      <c r="AF84" s="607">
        <f t="shared" si="21"/>
        <v>17478.958003541986</v>
      </c>
      <c r="AG84" s="313"/>
      <c r="AH84" s="367">
        <v>282</v>
      </c>
      <c r="AI84" s="367"/>
    </row>
    <row r="85" spans="2:35">
      <c r="B85" s="367">
        <v>71</v>
      </c>
      <c r="C85" s="494" t="s">
        <v>1476</v>
      </c>
      <c r="D85" s="494" t="s">
        <v>1700</v>
      </c>
      <c r="E85" s="494" t="s">
        <v>1295</v>
      </c>
      <c r="F85" s="606">
        <v>0</v>
      </c>
      <c r="G85" s="607">
        <f t="shared" si="12"/>
        <v>0</v>
      </c>
      <c r="H85" s="606">
        <v>1196239.5854999998</v>
      </c>
      <c r="I85" s="607">
        <f t="shared" si="13"/>
        <v>-418683.85492499993</v>
      </c>
      <c r="J85" s="607">
        <f t="shared" si="14"/>
        <v>777555.73057499994</v>
      </c>
      <c r="K85" s="608"/>
      <c r="L85" s="606">
        <f t="shared" si="15"/>
        <v>0</v>
      </c>
      <c r="M85" s="607">
        <f t="shared" si="16"/>
        <v>0</v>
      </c>
      <c r="N85" s="606">
        <v>1196239.5854999998</v>
      </c>
      <c r="O85" s="607">
        <f t="shared" si="17"/>
        <v>-251210.31295499994</v>
      </c>
      <c r="P85" s="607">
        <f t="shared" si="18"/>
        <v>945029.27254499984</v>
      </c>
      <c r="Q85" s="607"/>
      <c r="R85" s="607">
        <f t="shared" si="19"/>
        <v>-167473.5419699999</v>
      </c>
      <c r="S85" s="608"/>
      <c r="T85" s="606">
        <v>0</v>
      </c>
      <c r="U85" s="608"/>
      <c r="V85" s="606">
        <v>0</v>
      </c>
      <c r="W85" s="608"/>
      <c r="X85" s="607">
        <f t="shared" si="20"/>
        <v>-167473.5419699999</v>
      </c>
      <c r="Y85" s="604"/>
      <c r="Z85" s="502" t="s">
        <v>1471</v>
      </c>
      <c r="AA85" s="605"/>
      <c r="AB85" s="502" t="s">
        <v>23</v>
      </c>
      <c r="AC85" s="605"/>
      <c r="AD85" s="1649">
        <v>0</v>
      </c>
      <c r="AE85" s="605"/>
      <c r="AF85" s="607">
        <f t="shared" si="21"/>
        <v>0</v>
      </c>
      <c r="AG85" s="313"/>
      <c r="AH85" s="367">
        <v>282</v>
      </c>
      <c r="AI85" s="367"/>
    </row>
    <row r="86" spans="2:35" ht="13">
      <c r="B86" s="367">
        <v>72</v>
      </c>
      <c r="C86" s="609" t="s">
        <v>1381</v>
      </c>
      <c r="D86" s="502"/>
      <c r="E86" s="502"/>
      <c r="F86" s="610">
        <f>SUM(F75:F85)</f>
        <v>-2361959539.1847501</v>
      </c>
      <c r="G86" s="610">
        <f>SUM(G75:G85)</f>
        <v>-826685838.71466255</v>
      </c>
      <c r="H86" s="610">
        <f>SUM(H75:H85)</f>
        <v>-139315642.0917975</v>
      </c>
      <c r="I86" s="610">
        <f>SUM(I75:I85)</f>
        <v>48760474.732129119</v>
      </c>
      <c r="J86" s="610">
        <f>SUM(J75:J85)</f>
        <v>-917241006.07433093</v>
      </c>
      <c r="K86" s="611"/>
      <c r="L86" s="610">
        <f>SUM(L75:L85)</f>
        <v>-2361959539.1847501</v>
      </c>
      <c r="M86" s="610">
        <f>SUM(M75:M85)</f>
        <v>-496011503.22879744</v>
      </c>
      <c r="N86" s="610">
        <f>SUM(N75:N85)</f>
        <v>-139315642.0917975</v>
      </c>
      <c r="O86" s="610">
        <f>SUM(O75:O85)</f>
        <v>29256284.839277472</v>
      </c>
      <c r="P86" s="610">
        <f>SUM(P75:P85)</f>
        <v>-606070860.48131752</v>
      </c>
      <c r="R86" s="610">
        <f>SUM(R75:R85)</f>
        <v>-311170145.59301329</v>
      </c>
      <c r="S86" s="611"/>
      <c r="T86" s="610">
        <f>SUM(T75:T85)</f>
        <v>0</v>
      </c>
      <c r="U86" s="611"/>
      <c r="V86" s="610">
        <f>SUM(V75:V85)</f>
        <v>-10247068.463183939</v>
      </c>
      <c r="W86" s="611"/>
      <c r="X86" s="610">
        <f>SUM(X75:X85)</f>
        <v>-300923077.12982935</v>
      </c>
      <c r="Y86" s="611"/>
      <c r="Z86" s="502"/>
      <c r="AA86" s="612"/>
      <c r="AB86" s="502"/>
      <c r="AC86" s="612"/>
      <c r="AD86" s="613"/>
      <c r="AE86" s="612"/>
      <c r="AF86" s="610">
        <f>SUM(AF75:AF85)</f>
        <v>-105853717.07577394</v>
      </c>
      <c r="AG86" s="612"/>
      <c r="AH86" s="367"/>
      <c r="AI86" s="367"/>
    </row>
    <row r="87" spans="2:35" ht="13">
      <c r="B87" s="367"/>
      <c r="C87" s="502"/>
      <c r="D87" s="502"/>
      <c r="E87" s="502"/>
      <c r="F87" s="614"/>
      <c r="G87" s="614"/>
      <c r="H87" s="614"/>
      <c r="I87" s="614"/>
      <c r="J87" s="614"/>
      <c r="K87" s="611"/>
      <c r="L87" s="614"/>
      <c r="M87" s="614"/>
      <c r="N87" s="614"/>
      <c r="O87" s="614"/>
      <c r="P87" s="614"/>
      <c r="R87" s="614"/>
      <c r="S87" s="611"/>
      <c r="T87" s="614"/>
      <c r="U87" s="611"/>
      <c r="V87" s="614"/>
      <c r="W87" s="611"/>
      <c r="X87" s="614"/>
      <c r="Y87" s="611"/>
      <c r="Z87" s="502"/>
      <c r="AA87" s="612"/>
      <c r="AB87" s="502"/>
      <c r="AC87" s="612"/>
      <c r="AD87" s="613"/>
      <c r="AE87" s="612"/>
      <c r="AF87" s="614"/>
      <c r="AG87" s="612"/>
      <c r="AH87" s="367"/>
      <c r="AI87" s="367"/>
    </row>
    <row r="88" spans="2:35" ht="13">
      <c r="B88" s="367"/>
      <c r="C88" s="601" t="s">
        <v>1477</v>
      </c>
      <c r="D88" s="502"/>
      <c r="E88" s="502"/>
      <c r="F88" s="614"/>
      <c r="G88" s="614"/>
      <c r="H88" s="614"/>
      <c r="I88" s="614"/>
      <c r="J88" s="614"/>
      <c r="K88" s="611"/>
      <c r="L88" s="614"/>
      <c r="M88" s="614"/>
      <c r="N88" s="614"/>
      <c r="O88" s="614"/>
      <c r="P88" s="614"/>
      <c r="R88" s="614"/>
      <c r="S88" s="611"/>
      <c r="T88" s="614"/>
      <c r="U88" s="611"/>
      <c r="V88" s="614"/>
      <c r="W88" s="611"/>
      <c r="X88" s="614"/>
      <c r="Y88" s="611"/>
      <c r="Z88" s="502"/>
      <c r="AA88" s="612"/>
      <c r="AB88" s="502"/>
      <c r="AC88" s="612"/>
      <c r="AD88" s="613"/>
      <c r="AE88" s="612"/>
      <c r="AF88" s="614"/>
      <c r="AG88" s="612"/>
      <c r="AH88" s="367"/>
      <c r="AI88" s="367"/>
    </row>
    <row r="89" spans="2:35">
      <c r="B89" s="367">
        <v>73</v>
      </c>
      <c r="C89" s="494" t="s">
        <v>1478</v>
      </c>
      <c r="D89" s="494" t="s">
        <v>1684</v>
      </c>
      <c r="E89" s="494" t="s">
        <v>1356</v>
      </c>
      <c r="F89" s="602">
        <v>-5186943.16</v>
      </c>
      <c r="G89" s="603">
        <f t="shared" ref="G89:G120" si="22">F89*0.35</f>
        <v>-1815430.1059999999</v>
      </c>
      <c r="H89" s="602">
        <v>-466824.88439999998</v>
      </c>
      <c r="I89" s="603">
        <f t="shared" ref="I89:I120" si="23">-H89*0.35</f>
        <v>163388.70953999998</v>
      </c>
      <c r="J89" s="603">
        <f t="shared" ref="J89:J120" si="24">G89+H89+I89</f>
        <v>-2118866.2808599998</v>
      </c>
      <c r="K89" s="604"/>
      <c r="L89" s="602">
        <f t="shared" ref="L89:L120" si="25">F89</f>
        <v>-5186943.16</v>
      </c>
      <c r="M89" s="603">
        <f t="shared" ref="M89:M120" si="26">L89*0.21</f>
        <v>-1089258.0636</v>
      </c>
      <c r="N89" s="602">
        <v>-466824.88439999998</v>
      </c>
      <c r="O89" s="603">
        <f t="shared" ref="O89:O120" si="27">-N89*0.21</f>
        <v>98033.225723999989</v>
      </c>
      <c r="P89" s="603">
        <f t="shared" ref="P89:P120" si="28">M89+N89+O89</f>
        <v>-1458049.7222759998</v>
      </c>
      <c r="R89" s="603">
        <f t="shared" ref="R89:R120" si="29">J89-P89</f>
        <v>-660816.55858399998</v>
      </c>
      <c r="S89" s="604"/>
      <c r="T89" s="602">
        <v>0</v>
      </c>
      <c r="U89" s="604"/>
      <c r="V89" s="602">
        <v>0</v>
      </c>
      <c r="W89" s="604"/>
      <c r="X89" s="603">
        <f t="shared" ref="X89:X120" si="30">R89-T89-V89</f>
        <v>-660816.55858399998</v>
      </c>
      <c r="Y89" s="604"/>
      <c r="Z89" s="502" t="s">
        <v>241</v>
      </c>
      <c r="AA89" s="605"/>
      <c r="AB89" s="502" t="s">
        <v>22</v>
      </c>
      <c r="AC89" s="605"/>
      <c r="AD89" s="1649">
        <v>6.5299999999999997E-2</v>
      </c>
      <c r="AE89" s="605"/>
      <c r="AF89" s="603">
        <f t="shared" ref="AF89:AF120" si="31">X89*AD89</f>
        <v>-43151.3212755352</v>
      </c>
      <c r="AG89" s="313"/>
      <c r="AH89" s="367">
        <v>283</v>
      </c>
      <c r="AI89" s="367"/>
    </row>
    <row r="90" spans="2:35">
      <c r="B90" s="367">
        <v>74</v>
      </c>
      <c r="C90" s="494" t="s">
        <v>1479</v>
      </c>
      <c r="D90" s="494" t="s">
        <v>1701</v>
      </c>
      <c r="E90" s="494" t="s">
        <v>1356</v>
      </c>
      <c r="F90" s="606">
        <v>-4574837.6100000003</v>
      </c>
      <c r="G90" s="607">
        <f t="shared" si="22"/>
        <v>-1601193.1635</v>
      </c>
      <c r="H90" s="606">
        <v>-411735.3849</v>
      </c>
      <c r="I90" s="607">
        <f t="shared" si="23"/>
        <v>144107.38471499999</v>
      </c>
      <c r="J90" s="607">
        <f t="shared" si="24"/>
        <v>-1868821.163685</v>
      </c>
      <c r="K90" s="608"/>
      <c r="L90" s="606">
        <f t="shared" si="25"/>
        <v>-4574837.6100000003</v>
      </c>
      <c r="M90" s="607">
        <f t="shared" si="26"/>
        <v>-960715.89809999999</v>
      </c>
      <c r="N90" s="606">
        <v>-411735.3849</v>
      </c>
      <c r="O90" s="607">
        <f t="shared" si="27"/>
        <v>86464.430829000004</v>
      </c>
      <c r="P90" s="607">
        <f t="shared" si="28"/>
        <v>-1285986.8521710001</v>
      </c>
      <c r="Q90" s="607"/>
      <c r="R90" s="607">
        <f t="shared" si="29"/>
        <v>-582834.31151399994</v>
      </c>
      <c r="S90" s="608"/>
      <c r="T90" s="606">
        <v>0</v>
      </c>
      <c r="U90" s="608"/>
      <c r="V90" s="606">
        <v>0</v>
      </c>
      <c r="W90" s="608"/>
      <c r="X90" s="607">
        <f t="shared" si="30"/>
        <v>-582834.31151399994</v>
      </c>
      <c r="Y90" s="604"/>
      <c r="Z90" s="502" t="s">
        <v>1369</v>
      </c>
      <c r="AA90" s="605"/>
      <c r="AB90" s="502" t="s">
        <v>22</v>
      </c>
      <c r="AC90" s="605"/>
      <c r="AD90" s="1649">
        <v>0.33300000000000002</v>
      </c>
      <c r="AE90" s="605"/>
      <c r="AF90" s="603">
        <f t="shared" si="31"/>
        <v>-194083.825734162</v>
      </c>
      <c r="AG90" s="313"/>
      <c r="AH90" s="367">
        <v>283</v>
      </c>
      <c r="AI90" s="367"/>
    </row>
    <row r="91" spans="2:35">
      <c r="B91" s="367">
        <v>75</v>
      </c>
      <c r="C91" s="494" t="s">
        <v>1480</v>
      </c>
      <c r="D91" s="494" t="s">
        <v>1701</v>
      </c>
      <c r="E91" s="494" t="s">
        <v>1356</v>
      </c>
      <c r="F91" s="606">
        <v>-4729885.6900000004</v>
      </c>
      <c r="G91" s="607">
        <f t="shared" si="22"/>
        <v>-1655459.9915</v>
      </c>
      <c r="H91" s="606">
        <v>-425689.7121</v>
      </c>
      <c r="I91" s="607">
        <f t="shared" si="23"/>
        <v>148991.39923499999</v>
      </c>
      <c r="J91" s="607">
        <f t="shared" si="24"/>
        <v>-1932158.3043650002</v>
      </c>
      <c r="K91" s="608"/>
      <c r="L91" s="606">
        <f t="shared" si="25"/>
        <v>-4729885.6900000004</v>
      </c>
      <c r="M91" s="607">
        <f t="shared" si="26"/>
        <v>-993275.99490000005</v>
      </c>
      <c r="N91" s="606">
        <v>-425689.7121</v>
      </c>
      <c r="O91" s="607">
        <f t="shared" si="27"/>
        <v>89394.839540999994</v>
      </c>
      <c r="P91" s="607">
        <f t="shared" si="28"/>
        <v>-1329570.8674589999</v>
      </c>
      <c r="Q91" s="607"/>
      <c r="R91" s="607">
        <f t="shared" si="29"/>
        <v>-602587.43690600037</v>
      </c>
      <c r="S91" s="608"/>
      <c r="T91" s="606">
        <v>0</v>
      </c>
      <c r="U91" s="608"/>
      <c r="V91" s="606">
        <v>0</v>
      </c>
      <c r="W91" s="608"/>
      <c r="X91" s="607">
        <f t="shared" si="30"/>
        <v>-602587.43690600037</v>
      </c>
      <c r="Y91" s="604"/>
      <c r="Z91" s="502" t="s">
        <v>1369</v>
      </c>
      <c r="AA91" s="605"/>
      <c r="AB91" s="502" t="s">
        <v>22</v>
      </c>
      <c r="AC91" s="605"/>
      <c r="AD91" s="1649">
        <v>0.33300000000000002</v>
      </c>
      <c r="AE91" s="605"/>
      <c r="AF91" s="603">
        <f t="shared" si="31"/>
        <v>-200661.61648969812</v>
      </c>
      <c r="AG91" s="313"/>
      <c r="AH91" s="367">
        <v>283</v>
      </c>
      <c r="AI91" s="367"/>
    </row>
    <row r="92" spans="2:35">
      <c r="B92" s="367">
        <v>76</v>
      </c>
      <c r="C92" s="494" t="s">
        <v>1365</v>
      </c>
      <c r="D92" s="494" t="s">
        <v>1702</v>
      </c>
      <c r="E92" s="494" t="s">
        <v>1356</v>
      </c>
      <c r="F92" s="606">
        <v>171752.99</v>
      </c>
      <c r="G92" s="607">
        <f t="shared" si="22"/>
        <v>60113.546499999989</v>
      </c>
      <c r="H92" s="606">
        <v>15457.769099999998</v>
      </c>
      <c r="I92" s="607">
        <f t="shared" si="23"/>
        <v>-5410.219184999999</v>
      </c>
      <c r="J92" s="607">
        <f t="shared" si="24"/>
        <v>70161.096414999993</v>
      </c>
      <c r="K92" s="608"/>
      <c r="L92" s="606">
        <f t="shared" si="25"/>
        <v>171752.99</v>
      </c>
      <c r="M92" s="607">
        <f t="shared" si="26"/>
        <v>36068.127899999999</v>
      </c>
      <c r="N92" s="606">
        <v>15457.769099999998</v>
      </c>
      <c r="O92" s="607">
        <f t="shared" si="27"/>
        <v>-3246.1315109999996</v>
      </c>
      <c r="P92" s="607">
        <f t="shared" si="28"/>
        <v>48279.765488999998</v>
      </c>
      <c r="Q92" s="607"/>
      <c r="R92" s="607">
        <f t="shared" si="29"/>
        <v>21881.330925999995</v>
      </c>
      <c r="S92" s="608"/>
      <c r="T92" s="606">
        <v>21881.330925999999</v>
      </c>
      <c r="U92" s="608"/>
      <c r="V92" s="606">
        <v>0</v>
      </c>
      <c r="W92" s="608"/>
      <c r="X92" s="607">
        <f t="shared" si="30"/>
        <v>-3.637978807091713E-12</v>
      </c>
      <c r="Y92" s="604"/>
      <c r="Z92" s="502" t="s">
        <v>1369</v>
      </c>
      <c r="AA92" s="605"/>
      <c r="AB92" s="502" t="s">
        <v>23</v>
      </c>
      <c r="AC92" s="605"/>
      <c r="AD92" s="1649">
        <v>0</v>
      </c>
      <c r="AE92" s="605"/>
      <c r="AF92" s="603">
        <f t="shared" si="31"/>
        <v>0</v>
      </c>
      <c r="AG92" s="313"/>
      <c r="AH92" s="367">
        <v>283</v>
      </c>
      <c r="AI92" s="367"/>
    </row>
    <row r="93" spans="2:35">
      <c r="B93" s="367">
        <v>77</v>
      </c>
      <c r="C93" s="494" t="s">
        <v>1395</v>
      </c>
      <c r="D93" s="494" t="s">
        <v>1703</v>
      </c>
      <c r="E93" s="494" t="s">
        <v>1356</v>
      </c>
      <c r="F93" s="606">
        <v>-5278948.45</v>
      </c>
      <c r="G93" s="607">
        <f t="shared" si="22"/>
        <v>-1847631.9575</v>
      </c>
      <c r="H93" s="606">
        <v>-475105.36050000001</v>
      </c>
      <c r="I93" s="607">
        <f t="shared" si="23"/>
        <v>166286.87617499998</v>
      </c>
      <c r="J93" s="607">
        <f t="shared" si="24"/>
        <v>-2156450.4418250001</v>
      </c>
      <c r="K93" s="608"/>
      <c r="L93" s="606">
        <f t="shared" si="25"/>
        <v>-5278948.45</v>
      </c>
      <c r="M93" s="607">
        <f t="shared" si="26"/>
        <v>-1108579.1745</v>
      </c>
      <c r="N93" s="606">
        <v>-475105.36050000001</v>
      </c>
      <c r="O93" s="607">
        <f t="shared" si="27"/>
        <v>99772.125704999999</v>
      </c>
      <c r="P93" s="607">
        <f t="shared" si="28"/>
        <v>-1483912.4092949999</v>
      </c>
      <c r="Q93" s="607"/>
      <c r="R93" s="607">
        <f t="shared" si="29"/>
        <v>-672538.0325300002</v>
      </c>
      <c r="S93" s="608"/>
      <c r="T93" s="606">
        <v>0</v>
      </c>
      <c r="U93" s="608"/>
      <c r="V93" s="606">
        <v>0</v>
      </c>
      <c r="W93" s="608"/>
      <c r="X93" s="607">
        <f t="shared" si="30"/>
        <v>-672538.0325300002</v>
      </c>
      <c r="Y93" s="604"/>
      <c r="Z93" s="502" t="s">
        <v>1369</v>
      </c>
      <c r="AA93" s="605"/>
      <c r="AB93" s="502" t="s">
        <v>22</v>
      </c>
      <c r="AC93" s="605"/>
      <c r="AD93" s="1649">
        <v>0.33300000000000002</v>
      </c>
      <c r="AE93" s="605"/>
      <c r="AF93" s="603">
        <f t="shared" si="31"/>
        <v>-223955.16483249009</v>
      </c>
      <c r="AG93" s="313"/>
      <c r="AH93" s="367">
        <v>283</v>
      </c>
      <c r="AI93" s="367"/>
    </row>
    <row r="94" spans="2:35">
      <c r="B94" s="367">
        <v>78</v>
      </c>
      <c r="C94" s="494" t="s">
        <v>1481</v>
      </c>
      <c r="D94" s="494" t="s">
        <v>1704</v>
      </c>
      <c r="E94" s="494" t="s">
        <v>1356</v>
      </c>
      <c r="F94" s="606">
        <v>-1723744.42</v>
      </c>
      <c r="G94" s="607">
        <f t="shared" si="22"/>
        <v>-603310.5469999999</v>
      </c>
      <c r="H94" s="606">
        <v>-155136.99779999998</v>
      </c>
      <c r="I94" s="607">
        <f t="shared" si="23"/>
        <v>54297.949229999991</v>
      </c>
      <c r="J94" s="607">
        <f t="shared" si="24"/>
        <v>-704149.59556999989</v>
      </c>
      <c r="K94" s="608"/>
      <c r="L94" s="606">
        <f t="shared" si="25"/>
        <v>-1723744.42</v>
      </c>
      <c r="M94" s="607">
        <f t="shared" si="26"/>
        <v>-361986.32819999999</v>
      </c>
      <c r="N94" s="606">
        <v>-155136.99779999998</v>
      </c>
      <c r="O94" s="607">
        <f t="shared" si="27"/>
        <v>32578.769537999997</v>
      </c>
      <c r="P94" s="607">
        <f t="shared" si="28"/>
        <v>-484544.55646200001</v>
      </c>
      <c r="Q94" s="607"/>
      <c r="R94" s="607">
        <f t="shared" si="29"/>
        <v>-219605.03910799988</v>
      </c>
      <c r="S94" s="608"/>
      <c r="T94" s="606">
        <v>0</v>
      </c>
      <c r="U94" s="608"/>
      <c r="V94" s="606">
        <v>0</v>
      </c>
      <c r="W94" s="608"/>
      <c r="X94" s="607">
        <f t="shared" si="30"/>
        <v>-219605.03910799988</v>
      </c>
      <c r="Y94" s="604"/>
      <c r="Z94" s="502" t="s">
        <v>1369</v>
      </c>
      <c r="AA94" s="605"/>
      <c r="AB94" s="502" t="s">
        <v>22</v>
      </c>
      <c r="AC94" s="605"/>
      <c r="AD94" s="1649">
        <v>0.33300000000000002</v>
      </c>
      <c r="AE94" s="605"/>
      <c r="AF94" s="603">
        <f t="shared" si="31"/>
        <v>-73128.478022963958</v>
      </c>
      <c r="AG94" s="313"/>
      <c r="AH94" s="367">
        <v>283</v>
      </c>
      <c r="AI94" s="367"/>
    </row>
    <row r="95" spans="2:35">
      <c r="B95" s="367">
        <v>79</v>
      </c>
      <c r="C95" s="494" t="s">
        <v>1482</v>
      </c>
      <c r="D95" s="494" t="s">
        <v>1705</v>
      </c>
      <c r="E95" s="494" t="s">
        <v>1356</v>
      </c>
      <c r="F95" s="606">
        <v>-23578420.859999999</v>
      </c>
      <c r="G95" s="607">
        <f t="shared" si="22"/>
        <v>-8252447.300999999</v>
      </c>
      <c r="H95" s="606">
        <v>-2122057.8773999996</v>
      </c>
      <c r="I95" s="607">
        <f t="shared" si="23"/>
        <v>742720.25708999985</v>
      </c>
      <c r="J95" s="607">
        <f t="shared" si="24"/>
        <v>-9631784.9213099983</v>
      </c>
      <c r="K95" s="608"/>
      <c r="L95" s="606">
        <f t="shared" si="25"/>
        <v>-23578420.859999999</v>
      </c>
      <c r="M95" s="607">
        <f t="shared" si="26"/>
        <v>-4951468.3805999998</v>
      </c>
      <c r="N95" s="606">
        <v>-2122057.8773999996</v>
      </c>
      <c r="O95" s="607">
        <f t="shared" si="27"/>
        <v>445632.15425399994</v>
      </c>
      <c r="P95" s="607">
        <f t="shared" si="28"/>
        <v>-6627894.1037459997</v>
      </c>
      <c r="Q95" s="607"/>
      <c r="R95" s="607">
        <f t="shared" si="29"/>
        <v>-3003890.8175639985</v>
      </c>
      <c r="S95" s="608"/>
      <c r="T95" s="606">
        <v>0</v>
      </c>
      <c r="U95" s="608"/>
      <c r="V95" s="606">
        <v>0</v>
      </c>
      <c r="W95" s="608"/>
      <c r="X95" s="607">
        <f t="shared" si="30"/>
        <v>-3003890.8175639985</v>
      </c>
      <c r="Y95" s="604"/>
      <c r="Z95" s="502" t="s">
        <v>1369</v>
      </c>
      <c r="AA95" s="605"/>
      <c r="AB95" s="502" t="s">
        <v>22</v>
      </c>
      <c r="AC95" s="605"/>
      <c r="AD95" s="1649">
        <v>0.33300000000000002</v>
      </c>
      <c r="AE95" s="605"/>
      <c r="AF95" s="603">
        <f t="shared" si="31"/>
        <v>-1000295.6422488115</v>
      </c>
      <c r="AG95" s="313"/>
      <c r="AH95" s="367">
        <v>283</v>
      </c>
      <c r="AI95" s="367"/>
    </row>
    <row r="96" spans="2:35">
      <c r="B96" s="367">
        <v>80</v>
      </c>
      <c r="C96" s="494" t="s">
        <v>1483</v>
      </c>
      <c r="D96" s="494" t="s">
        <v>1706</v>
      </c>
      <c r="E96" s="494" t="s">
        <v>1356</v>
      </c>
      <c r="F96" s="606">
        <v>-1249134.8</v>
      </c>
      <c r="G96" s="607">
        <f t="shared" si="22"/>
        <v>-437197.18</v>
      </c>
      <c r="H96" s="606">
        <v>-112422.132</v>
      </c>
      <c r="I96" s="607">
        <f t="shared" si="23"/>
        <v>39347.746199999994</v>
      </c>
      <c r="J96" s="607">
        <f t="shared" si="24"/>
        <v>-510271.56580000004</v>
      </c>
      <c r="K96" s="608"/>
      <c r="L96" s="606">
        <f t="shared" si="25"/>
        <v>-1249134.8</v>
      </c>
      <c r="M96" s="607">
        <f t="shared" si="26"/>
        <v>-262318.30800000002</v>
      </c>
      <c r="N96" s="606">
        <v>-112422.132</v>
      </c>
      <c r="O96" s="607">
        <f t="shared" si="27"/>
        <v>23608.647719999997</v>
      </c>
      <c r="P96" s="607">
        <f t="shared" si="28"/>
        <v>-351131.79227999999</v>
      </c>
      <c r="Q96" s="607"/>
      <c r="R96" s="607">
        <f t="shared" si="29"/>
        <v>-159139.77352000005</v>
      </c>
      <c r="S96" s="608"/>
      <c r="T96" s="606">
        <v>0</v>
      </c>
      <c r="U96" s="608"/>
      <c r="V96" s="606">
        <v>0</v>
      </c>
      <c r="W96" s="608"/>
      <c r="X96" s="607">
        <f t="shared" si="30"/>
        <v>-159139.77352000005</v>
      </c>
      <c r="Y96" s="604"/>
      <c r="Z96" s="502" t="s">
        <v>1369</v>
      </c>
      <c r="AA96" s="605"/>
      <c r="AB96" s="502" t="s">
        <v>22</v>
      </c>
      <c r="AC96" s="605"/>
      <c r="AD96" s="1649">
        <v>0.33300000000000002</v>
      </c>
      <c r="AE96" s="605"/>
      <c r="AF96" s="603">
        <f t="shared" si="31"/>
        <v>-52993.544582160015</v>
      </c>
      <c r="AG96" s="313"/>
      <c r="AH96" s="367">
        <v>283</v>
      </c>
      <c r="AI96" s="367"/>
    </row>
    <row r="97" spans="2:35">
      <c r="B97" s="367">
        <v>81</v>
      </c>
      <c r="C97" s="494" t="s">
        <v>1484</v>
      </c>
      <c r="D97" s="494" t="s">
        <v>1706</v>
      </c>
      <c r="E97" s="494" t="s">
        <v>1356</v>
      </c>
      <c r="F97" s="606">
        <v>548390.72</v>
      </c>
      <c r="G97" s="607">
        <f t="shared" si="22"/>
        <v>191936.75199999998</v>
      </c>
      <c r="H97" s="606">
        <v>49355.164799999999</v>
      </c>
      <c r="I97" s="607">
        <f t="shared" si="23"/>
        <v>-17274.307679999998</v>
      </c>
      <c r="J97" s="607">
        <f t="shared" si="24"/>
        <v>224017.60911999998</v>
      </c>
      <c r="K97" s="608"/>
      <c r="L97" s="606">
        <f t="shared" si="25"/>
        <v>548390.72</v>
      </c>
      <c r="M97" s="607">
        <f t="shared" si="26"/>
        <v>115162.05119999999</v>
      </c>
      <c r="N97" s="606">
        <v>49355.164799999999</v>
      </c>
      <c r="O97" s="607">
        <f t="shared" si="27"/>
        <v>-10364.584607999999</v>
      </c>
      <c r="P97" s="607">
        <f t="shared" si="28"/>
        <v>154152.63139199998</v>
      </c>
      <c r="Q97" s="607"/>
      <c r="R97" s="607">
        <f t="shared" si="29"/>
        <v>69864.977727999998</v>
      </c>
      <c r="S97" s="608"/>
      <c r="T97" s="606">
        <v>0</v>
      </c>
      <c r="U97" s="608"/>
      <c r="V97" s="606">
        <v>0</v>
      </c>
      <c r="W97" s="608"/>
      <c r="X97" s="607">
        <f t="shared" si="30"/>
        <v>69864.977727999998</v>
      </c>
      <c r="Y97" s="604"/>
      <c r="Z97" s="502" t="s">
        <v>1369</v>
      </c>
      <c r="AA97" s="605"/>
      <c r="AB97" s="502" t="s">
        <v>22</v>
      </c>
      <c r="AC97" s="605"/>
      <c r="AD97" s="1649">
        <v>0.33300000000000002</v>
      </c>
      <c r="AE97" s="605"/>
      <c r="AF97" s="603">
        <f t="shared" si="31"/>
        <v>23265.037583424</v>
      </c>
      <c r="AG97" s="313"/>
      <c r="AH97" s="367">
        <v>283</v>
      </c>
      <c r="AI97" s="367"/>
    </row>
    <row r="98" spans="2:35">
      <c r="B98" s="367">
        <v>82</v>
      </c>
      <c r="C98" s="494" t="s">
        <v>1361</v>
      </c>
      <c r="D98" s="494" t="s">
        <v>1706</v>
      </c>
      <c r="E98" s="494" t="s">
        <v>1356</v>
      </c>
      <c r="F98" s="606">
        <v>69901.08</v>
      </c>
      <c r="G98" s="607">
        <f t="shared" si="22"/>
        <v>24465.378000000001</v>
      </c>
      <c r="H98" s="606">
        <v>6291.0972000000002</v>
      </c>
      <c r="I98" s="607">
        <f t="shared" si="23"/>
        <v>-2201.88402</v>
      </c>
      <c r="J98" s="607">
        <f t="shared" si="24"/>
        <v>28554.591179999999</v>
      </c>
      <c r="K98" s="608"/>
      <c r="L98" s="606">
        <f t="shared" si="25"/>
        <v>69901.08</v>
      </c>
      <c r="M98" s="607">
        <f t="shared" si="26"/>
        <v>14679.2268</v>
      </c>
      <c r="N98" s="606">
        <v>6291.0972000000002</v>
      </c>
      <c r="O98" s="607">
        <f t="shared" si="27"/>
        <v>-1321.130412</v>
      </c>
      <c r="P98" s="607">
        <f t="shared" si="28"/>
        <v>19649.193588000002</v>
      </c>
      <c r="Q98" s="607"/>
      <c r="R98" s="607">
        <f t="shared" si="29"/>
        <v>8905.3975919999975</v>
      </c>
      <c r="S98" s="608"/>
      <c r="T98" s="606">
        <v>0</v>
      </c>
      <c r="U98" s="608"/>
      <c r="V98" s="606">
        <v>0</v>
      </c>
      <c r="W98" s="608"/>
      <c r="X98" s="607">
        <f t="shared" si="30"/>
        <v>8905.3975919999975</v>
      </c>
      <c r="Y98" s="604"/>
      <c r="Z98" s="502" t="s">
        <v>1369</v>
      </c>
      <c r="AA98" s="605"/>
      <c r="AB98" s="502" t="s">
        <v>22</v>
      </c>
      <c r="AC98" s="605"/>
      <c r="AD98" s="1649">
        <v>0.33300000000000002</v>
      </c>
      <c r="AE98" s="605"/>
      <c r="AF98" s="603">
        <f t="shared" si="31"/>
        <v>2965.4973981359994</v>
      </c>
      <c r="AG98" s="313"/>
      <c r="AH98" s="367">
        <v>283</v>
      </c>
      <c r="AI98" s="367"/>
    </row>
    <row r="99" spans="2:35">
      <c r="B99" s="367">
        <v>83</v>
      </c>
      <c r="C99" s="494" t="s">
        <v>1485</v>
      </c>
      <c r="D99" s="494" t="s">
        <v>1706</v>
      </c>
      <c r="E99" s="494" t="s">
        <v>1356</v>
      </c>
      <c r="F99" s="606">
        <v>-1479389.3</v>
      </c>
      <c r="G99" s="607">
        <f t="shared" si="22"/>
        <v>-517786.255</v>
      </c>
      <c r="H99" s="606">
        <v>-133145.03700000001</v>
      </c>
      <c r="I99" s="607">
        <f t="shared" si="23"/>
        <v>46600.762950000004</v>
      </c>
      <c r="J99" s="607">
        <f t="shared" si="24"/>
        <v>-604330.52905000001</v>
      </c>
      <c r="K99" s="608"/>
      <c r="L99" s="606">
        <f t="shared" si="25"/>
        <v>-1479389.3</v>
      </c>
      <c r="M99" s="607">
        <f t="shared" si="26"/>
        <v>-310671.75300000003</v>
      </c>
      <c r="N99" s="606">
        <v>-133145.03700000001</v>
      </c>
      <c r="O99" s="607">
        <f t="shared" si="27"/>
        <v>27960.457770000001</v>
      </c>
      <c r="P99" s="607">
        <f t="shared" si="28"/>
        <v>-415856.33223000006</v>
      </c>
      <c r="Q99" s="607"/>
      <c r="R99" s="607">
        <f t="shared" si="29"/>
        <v>-188474.19681999995</v>
      </c>
      <c r="S99" s="608"/>
      <c r="T99" s="606">
        <v>0</v>
      </c>
      <c r="U99" s="608"/>
      <c r="V99" s="606">
        <v>0</v>
      </c>
      <c r="W99" s="608"/>
      <c r="X99" s="607">
        <f t="shared" si="30"/>
        <v>-188474.19681999995</v>
      </c>
      <c r="Y99" s="604"/>
      <c r="Z99" s="502" t="s">
        <v>1369</v>
      </c>
      <c r="AA99" s="605"/>
      <c r="AB99" s="502" t="s">
        <v>22</v>
      </c>
      <c r="AC99" s="605"/>
      <c r="AD99" s="1649">
        <v>0.33300000000000002</v>
      </c>
      <c r="AE99" s="605"/>
      <c r="AF99" s="603">
        <f t="shared" si="31"/>
        <v>-62761.907541059991</v>
      </c>
      <c r="AG99" s="313"/>
      <c r="AH99" s="367">
        <v>283</v>
      </c>
      <c r="AI99" s="367"/>
    </row>
    <row r="100" spans="2:35">
      <c r="B100" s="367">
        <v>84</v>
      </c>
      <c r="C100" s="494" t="s">
        <v>1383</v>
      </c>
      <c r="D100" s="494" t="s">
        <v>1707</v>
      </c>
      <c r="E100" s="494" t="s">
        <v>1356</v>
      </c>
      <c r="F100" s="606">
        <v>-79930586.430000007</v>
      </c>
      <c r="G100" s="607">
        <f t="shared" si="22"/>
        <v>-27975705.250500001</v>
      </c>
      <c r="H100" s="606">
        <v>-7193752.7787000006</v>
      </c>
      <c r="I100" s="607">
        <f t="shared" si="23"/>
        <v>2517813.4725450003</v>
      </c>
      <c r="J100" s="607">
        <f t="shared" si="24"/>
        <v>-32651644.556655001</v>
      </c>
      <c r="K100" s="608"/>
      <c r="L100" s="606">
        <f t="shared" si="25"/>
        <v>-79930586.430000007</v>
      </c>
      <c r="M100" s="607">
        <f t="shared" si="26"/>
        <v>-16785423.1503</v>
      </c>
      <c r="N100" s="606">
        <v>-7193752.7787000006</v>
      </c>
      <c r="O100" s="607">
        <f t="shared" si="27"/>
        <v>1510688.0835270002</v>
      </c>
      <c r="P100" s="607">
        <f t="shared" si="28"/>
        <v>-22468487.845473003</v>
      </c>
      <c r="Q100" s="607"/>
      <c r="R100" s="607">
        <f t="shared" si="29"/>
        <v>-10183156.711181998</v>
      </c>
      <c r="S100" s="608"/>
      <c r="T100" s="606">
        <v>0</v>
      </c>
      <c r="U100" s="608"/>
      <c r="V100" s="606">
        <v>0</v>
      </c>
      <c r="W100" s="608"/>
      <c r="X100" s="607">
        <f t="shared" si="30"/>
        <v>-10183156.711181998</v>
      </c>
      <c r="Y100" s="604"/>
      <c r="Z100" s="502" t="s">
        <v>241</v>
      </c>
      <c r="AA100" s="605"/>
      <c r="AB100" s="502" t="s">
        <v>22</v>
      </c>
      <c r="AC100" s="605"/>
      <c r="AD100" s="1649">
        <v>6.5299999999999997E-2</v>
      </c>
      <c r="AE100" s="605"/>
      <c r="AF100" s="603">
        <f t="shared" si="31"/>
        <v>-664960.1332401844</v>
      </c>
      <c r="AG100" s="313"/>
      <c r="AH100" s="367">
        <v>283</v>
      </c>
      <c r="AI100" s="367"/>
    </row>
    <row r="101" spans="2:35">
      <c r="B101" s="367">
        <v>85</v>
      </c>
      <c r="C101" s="494" t="s">
        <v>1486</v>
      </c>
      <c r="D101" s="494" t="s">
        <v>1708</v>
      </c>
      <c r="E101" s="494" t="s">
        <v>1356</v>
      </c>
      <c r="F101" s="606">
        <v>-10602815</v>
      </c>
      <c r="G101" s="607">
        <f t="shared" si="22"/>
        <v>-3710985.2499999995</v>
      </c>
      <c r="H101" s="606">
        <v>-954253.35</v>
      </c>
      <c r="I101" s="607">
        <f t="shared" si="23"/>
        <v>333988.67249999999</v>
      </c>
      <c r="J101" s="607">
        <f t="shared" si="24"/>
        <v>-4331249.9274999993</v>
      </c>
      <c r="K101" s="608"/>
      <c r="L101" s="606">
        <f t="shared" si="25"/>
        <v>-10602815</v>
      </c>
      <c r="M101" s="607">
        <f t="shared" si="26"/>
        <v>-2226591.15</v>
      </c>
      <c r="N101" s="606">
        <v>-954253.35</v>
      </c>
      <c r="O101" s="607">
        <f t="shared" si="27"/>
        <v>200393.20349999997</v>
      </c>
      <c r="P101" s="607">
        <f t="shared" si="28"/>
        <v>-2980451.2965000002</v>
      </c>
      <c r="Q101" s="607"/>
      <c r="R101" s="607">
        <f t="shared" si="29"/>
        <v>-1350798.6309999991</v>
      </c>
      <c r="S101" s="608"/>
      <c r="T101" s="606">
        <v>0</v>
      </c>
      <c r="U101" s="608"/>
      <c r="V101" s="606">
        <v>0</v>
      </c>
      <c r="W101" s="608"/>
      <c r="X101" s="607">
        <f t="shared" si="30"/>
        <v>-1350798.6309999991</v>
      </c>
      <c r="Y101" s="604"/>
      <c r="Z101" s="502" t="s">
        <v>1007</v>
      </c>
      <c r="AA101" s="605"/>
      <c r="AB101" s="502" t="s">
        <v>22</v>
      </c>
      <c r="AC101" s="605"/>
      <c r="AD101" s="1649">
        <v>1</v>
      </c>
      <c r="AE101" s="605"/>
      <c r="AF101" s="603">
        <f t="shared" si="31"/>
        <v>-1350798.6309999991</v>
      </c>
      <c r="AG101" s="313"/>
      <c r="AH101" s="367">
        <v>283</v>
      </c>
      <c r="AI101" s="367"/>
    </row>
    <row r="102" spans="2:35">
      <c r="B102" s="367">
        <v>86</v>
      </c>
      <c r="C102" s="494" t="s">
        <v>1487</v>
      </c>
      <c r="D102" s="494" t="s">
        <v>1709</v>
      </c>
      <c r="E102" s="494" t="s">
        <v>1356</v>
      </c>
      <c r="F102" s="606">
        <v>-18516982.73</v>
      </c>
      <c r="G102" s="607">
        <f t="shared" si="22"/>
        <v>-6480943.9555000002</v>
      </c>
      <c r="H102" s="606">
        <v>-1666528.4457</v>
      </c>
      <c r="I102" s="607">
        <f t="shared" si="23"/>
        <v>583284.95599499997</v>
      </c>
      <c r="J102" s="607">
        <f t="shared" si="24"/>
        <v>-7564187.4452050002</v>
      </c>
      <c r="K102" s="608"/>
      <c r="L102" s="606">
        <f t="shared" si="25"/>
        <v>-18516982.73</v>
      </c>
      <c r="M102" s="607">
        <f t="shared" si="26"/>
        <v>-3888566.3733000001</v>
      </c>
      <c r="N102" s="606">
        <v>-1666528.4457</v>
      </c>
      <c r="O102" s="607">
        <f t="shared" si="27"/>
        <v>349970.973597</v>
      </c>
      <c r="P102" s="607">
        <f t="shared" si="28"/>
        <v>-5205123.8454029998</v>
      </c>
      <c r="Q102" s="607"/>
      <c r="R102" s="607">
        <f t="shared" si="29"/>
        <v>-2359063.5998020004</v>
      </c>
      <c r="S102" s="608"/>
      <c r="T102" s="606">
        <v>0</v>
      </c>
      <c r="U102" s="608"/>
      <c r="V102" s="606">
        <v>0</v>
      </c>
      <c r="W102" s="608"/>
      <c r="X102" s="607">
        <f t="shared" si="30"/>
        <v>-2359063.5998020004</v>
      </c>
      <c r="Y102" s="604"/>
      <c r="Z102" s="502" t="s">
        <v>1369</v>
      </c>
      <c r="AA102" s="605"/>
      <c r="AB102" s="502" t="s">
        <v>22</v>
      </c>
      <c r="AC102" s="605"/>
      <c r="AD102" s="1649">
        <v>0.33300000000000002</v>
      </c>
      <c r="AE102" s="605"/>
      <c r="AF102" s="603">
        <f t="shared" si="31"/>
        <v>-785568.1787340662</v>
      </c>
      <c r="AG102" s="313"/>
      <c r="AH102" s="367">
        <v>283</v>
      </c>
      <c r="AI102" s="367"/>
    </row>
    <row r="103" spans="2:35">
      <c r="B103" s="367">
        <v>87</v>
      </c>
      <c r="C103" s="494" t="s">
        <v>1488</v>
      </c>
      <c r="D103" s="494" t="s">
        <v>1709</v>
      </c>
      <c r="E103" s="494" t="s">
        <v>1356</v>
      </c>
      <c r="F103" s="606">
        <v>-9126247.2300000004</v>
      </c>
      <c r="G103" s="607">
        <f t="shared" si="22"/>
        <v>-3194186.5304999999</v>
      </c>
      <c r="H103" s="606">
        <v>-821362.25069999998</v>
      </c>
      <c r="I103" s="607">
        <f t="shared" si="23"/>
        <v>287476.78774499998</v>
      </c>
      <c r="J103" s="607">
        <f t="shared" si="24"/>
        <v>-3728071.9934550002</v>
      </c>
      <c r="K103" s="608"/>
      <c r="L103" s="606">
        <f t="shared" si="25"/>
        <v>-9126247.2300000004</v>
      </c>
      <c r="M103" s="607">
        <f t="shared" si="26"/>
        <v>-1916511.9183</v>
      </c>
      <c r="N103" s="606">
        <v>-821362.25069999998</v>
      </c>
      <c r="O103" s="607">
        <f t="shared" si="27"/>
        <v>172486.07264699999</v>
      </c>
      <c r="P103" s="607">
        <f t="shared" si="28"/>
        <v>-2565388.0963529996</v>
      </c>
      <c r="Q103" s="607"/>
      <c r="R103" s="607">
        <f t="shared" si="29"/>
        <v>-1162683.8971020007</v>
      </c>
      <c r="S103" s="608"/>
      <c r="T103" s="606">
        <v>0</v>
      </c>
      <c r="U103" s="608"/>
      <c r="V103" s="606">
        <v>0</v>
      </c>
      <c r="W103" s="608"/>
      <c r="X103" s="607">
        <f t="shared" si="30"/>
        <v>-1162683.8971020007</v>
      </c>
      <c r="Y103" s="604"/>
      <c r="Z103" s="502" t="s">
        <v>1369</v>
      </c>
      <c r="AA103" s="605"/>
      <c r="AB103" s="502" t="s">
        <v>22</v>
      </c>
      <c r="AC103" s="605"/>
      <c r="AD103" s="1649">
        <v>0.33300000000000002</v>
      </c>
      <c r="AE103" s="605"/>
      <c r="AF103" s="603">
        <f t="shared" si="31"/>
        <v>-387173.73773496621</v>
      </c>
      <c r="AG103" s="313"/>
      <c r="AH103" s="367">
        <v>283</v>
      </c>
      <c r="AI103" s="367"/>
    </row>
    <row r="104" spans="2:35">
      <c r="B104" s="367">
        <v>88</v>
      </c>
      <c r="C104" s="494" t="s">
        <v>1489</v>
      </c>
      <c r="D104" s="494" t="s">
        <v>1710</v>
      </c>
      <c r="E104" s="494" t="s">
        <v>1356</v>
      </c>
      <c r="F104" s="606">
        <v>-24618339.359999999</v>
      </c>
      <c r="G104" s="607">
        <f t="shared" si="22"/>
        <v>-8616418.7759999987</v>
      </c>
      <c r="H104" s="606">
        <v>-2215650.5423999997</v>
      </c>
      <c r="I104" s="607">
        <f t="shared" si="23"/>
        <v>775477.68983999989</v>
      </c>
      <c r="J104" s="607">
        <f t="shared" si="24"/>
        <v>-10056591.628559999</v>
      </c>
      <c r="K104" s="608"/>
      <c r="L104" s="606">
        <f t="shared" si="25"/>
        <v>-24618339.359999999</v>
      </c>
      <c r="M104" s="607">
        <f t="shared" si="26"/>
        <v>-5169851.2655999996</v>
      </c>
      <c r="N104" s="606">
        <v>-2215650.5423999997</v>
      </c>
      <c r="O104" s="607">
        <f t="shared" si="27"/>
        <v>465286.61390399991</v>
      </c>
      <c r="P104" s="607">
        <f t="shared" si="28"/>
        <v>-6920215.194095999</v>
      </c>
      <c r="Q104" s="607"/>
      <c r="R104" s="607">
        <f t="shared" si="29"/>
        <v>-3136376.4344640002</v>
      </c>
      <c r="S104" s="608"/>
      <c r="T104" s="606">
        <v>0</v>
      </c>
      <c r="U104" s="608"/>
      <c r="V104" s="606">
        <v>0</v>
      </c>
      <c r="W104" s="608"/>
      <c r="X104" s="607">
        <f t="shared" si="30"/>
        <v>-3136376.4344640002</v>
      </c>
      <c r="Y104" s="604"/>
      <c r="Z104" s="502" t="s">
        <v>1369</v>
      </c>
      <c r="AA104" s="605"/>
      <c r="AB104" s="502" t="s">
        <v>22</v>
      </c>
      <c r="AC104" s="605"/>
      <c r="AD104" s="1649">
        <v>0</v>
      </c>
      <c r="AE104" s="605"/>
      <c r="AF104" s="603">
        <f t="shared" si="31"/>
        <v>0</v>
      </c>
      <c r="AG104" s="313"/>
      <c r="AH104" s="367">
        <v>283</v>
      </c>
      <c r="AI104" s="367"/>
    </row>
    <row r="105" spans="2:35">
      <c r="B105" s="367">
        <v>89</v>
      </c>
      <c r="C105" s="494" t="s">
        <v>1490</v>
      </c>
      <c r="D105" s="494" t="s">
        <v>1710</v>
      </c>
      <c r="E105" s="494" t="s">
        <v>1356</v>
      </c>
      <c r="F105" s="606">
        <v>-28268277.120000001</v>
      </c>
      <c r="G105" s="607">
        <f t="shared" si="22"/>
        <v>-9893896.9920000006</v>
      </c>
      <c r="H105" s="606">
        <v>-2544144.9408</v>
      </c>
      <c r="I105" s="607">
        <f t="shared" si="23"/>
        <v>890450.72927999997</v>
      </c>
      <c r="J105" s="607">
        <f t="shared" si="24"/>
        <v>-11547591.20352</v>
      </c>
      <c r="K105" s="608"/>
      <c r="L105" s="606">
        <f t="shared" si="25"/>
        <v>-28268277.120000001</v>
      </c>
      <c r="M105" s="607">
        <f t="shared" si="26"/>
        <v>-5936338.1952</v>
      </c>
      <c r="N105" s="606">
        <v>-2544144.9408</v>
      </c>
      <c r="O105" s="607">
        <f t="shared" si="27"/>
        <v>534270.43756799994</v>
      </c>
      <c r="P105" s="607">
        <f t="shared" si="28"/>
        <v>-7946212.6984320004</v>
      </c>
      <c r="Q105" s="607"/>
      <c r="R105" s="607">
        <f t="shared" si="29"/>
        <v>-3601378.5050879996</v>
      </c>
      <c r="S105" s="608"/>
      <c r="T105" s="606">
        <v>0</v>
      </c>
      <c r="U105" s="608"/>
      <c r="V105" s="606">
        <v>0</v>
      </c>
      <c r="W105" s="608"/>
      <c r="X105" s="607">
        <f t="shared" si="30"/>
        <v>-3601378.5050879996</v>
      </c>
      <c r="Y105" s="604"/>
      <c r="Z105" s="502" t="s">
        <v>1369</v>
      </c>
      <c r="AA105" s="605"/>
      <c r="AB105" s="502" t="s">
        <v>23</v>
      </c>
      <c r="AC105" s="605"/>
      <c r="AD105" s="1649">
        <v>0</v>
      </c>
      <c r="AE105" s="605"/>
      <c r="AF105" s="603">
        <f t="shared" si="31"/>
        <v>0</v>
      </c>
      <c r="AG105" s="313"/>
      <c r="AH105" s="367">
        <v>283</v>
      </c>
      <c r="AI105" s="367"/>
    </row>
    <row r="106" spans="2:35">
      <c r="B106" s="367">
        <v>90</v>
      </c>
      <c r="C106" s="494" t="s">
        <v>1491</v>
      </c>
      <c r="D106" s="494" t="s">
        <v>1710</v>
      </c>
      <c r="E106" s="494" t="s">
        <v>1356</v>
      </c>
      <c r="F106" s="606">
        <v>10676347.949999999</v>
      </c>
      <c r="G106" s="607">
        <f t="shared" si="22"/>
        <v>3736721.7824999993</v>
      </c>
      <c r="H106" s="606">
        <v>960871.31549999991</v>
      </c>
      <c r="I106" s="607">
        <f t="shared" si="23"/>
        <v>-336304.96042499994</v>
      </c>
      <c r="J106" s="607">
        <f t="shared" si="24"/>
        <v>4361288.1375749996</v>
      </c>
      <c r="K106" s="608"/>
      <c r="L106" s="606">
        <f t="shared" si="25"/>
        <v>10676347.949999999</v>
      </c>
      <c r="M106" s="607">
        <f t="shared" si="26"/>
        <v>2242033.0694999998</v>
      </c>
      <c r="N106" s="606">
        <v>960871.31549999991</v>
      </c>
      <c r="O106" s="607">
        <f t="shared" si="27"/>
        <v>-201782.97625499999</v>
      </c>
      <c r="P106" s="607">
        <f t="shared" si="28"/>
        <v>3001121.4087449997</v>
      </c>
      <c r="Q106" s="607"/>
      <c r="R106" s="607">
        <f t="shared" si="29"/>
        <v>1360166.7288299999</v>
      </c>
      <c r="S106" s="608"/>
      <c r="T106" s="606">
        <v>0</v>
      </c>
      <c r="U106" s="608"/>
      <c r="V106" s="606">
        <v>0</v>
      </c>
      <c r="W106" s="608"/>
      <c r="X106" s="607">
        <f t="shared" si="30"/>
        <v>1360166.7288299999</v>
      </c>
      <c r="Y106" s="604"/>
      <c r="Z106" s="502" t="s">
        <v>1369</v>
      </c>
      <c r="AA106" s="605"/>
      <c r="AB106" s="502" t="s">
        <v>23</v>
      </c>
      <c r="AC106" s="605"/>
      <c r="AD106" s="1649">
        <v>0</v>
      </c>
      <c r="AE106" s="605"/>
      <c r="AF106" s="603">
        <f t="shared" si="31"/>
        <v>0</v>
      </c>
      <c r="AG106" s="313"/>
      <c r="AH106" s="367">
        <v>283</v>
      </c>
      <c r="AI106" s="367"/>
    </row>
    <row r="107" spans="2:35">
      <c r="B107" s="367">
        <v>91</v>
      </c>
      <c r="C107" s="494" t="s">
        <v>1492</v>
      </c>
      <c r="D107" s="494" t="s">
        <v>1710</v>
      </c>
      <c r="E107" s="494" t="s">
        <v>1356</v>
      </c>
      <c r="F107" s="606">
        <v>-156579</v>
      </c>
      <c r="G107" s="607">
        <f t="shared" si="22"/>
        <v>-54802.649999999994</v>
      </c>
      <c r="H107" s="606">
        <v>-14092.109999999999</v>
      </c>
      <c r="I107" s="607">
        <f t="shared" si="23"/>
        <v>4932.2384999999995</v>
      </c>
      <c r="J107" s="607">
        <f t="shared" si="24"/>
        <v>-63962.521499999995</v>
      </c>
      <c r="K107" s="608"/>
      <c r="L107" s="606">
        <f t="shared" si="25"/>
        <v>-156579</v>
      </c>
      <c r="M107" s="607">
        <f t="shared" si="26"/>
        <v>-32881.589999999997</v>
      </c>
      <c r="N107" s="606">
        <v>-14092.109999999999</v>
      </c>
      <c r="O107" s="607">
        <f t="shared" si="27"/>
        <v>2959.3430999999996</v>
      </c>
      <c r="P107" s="607">
        <f t="shared" si="28"/>
        <v>-44014.356899999999</v>
      </c>
      <c r="Q107" s="607"/>
      <c r="R107" s="607">
        <f t="shared" si="29"/>
        <v>-19948.164599999996</v>
      </c>
      <c r="S107" s="608"/>
      <c r="T107" s="606">
        <v>0</v>
      </c>
      <c r="U107" s="608"/>
      <c r="V107" s="606">
        <v>0</v>
      </c>
      <c r="W107" s="608"/>
      <c r="X107" s="607">
        <f t="shared" si="30"/>
        <v>-19948.164599999996</v>
      </c>
      <c r="Y107" s="604"/>
      <c r="Z107" s="502" t="s">
        <v>1369</v>
      </c>
      <c r="AA107" s="605"/>
      <c r="AB107" s="502" t="s">
        <v>23</v>
      </c>
      <c r="AC107" s="605"/>
      <c r="AD107" s="1649">
        <v>0</v>
      </c>
      <c r="AE107" s="605"/>
      <c r="AF107" s="603">
        <f t="shared" si="31"/>
        <v>0</v>
      </c>
      <c r="AG107" s="313"/>
      <c r="AH107" s="367">
        <v>283</v>
      </c>
      <c r="AI107" s="367"/>
    </row>
    <row r="108" spans="2:35">
      <c r="B108" s="367">
        <v>92</v>
      </c>
      <c r="C108" s="494" t="s">
        <v>1493</v>
      </c>
      <c r="D108" s="494" t="s">
        <v>1710</v>
      </c>
      <c r="E108" s="494" t="s">
        <v>1356</v>
      </c>
      <c r="F108" s="606">
        <v>24618339.359999999</v>
      </c>
      <c r="G108" s="607">
        <f t="shared" si="22"/>
        <v>8616418.7759999987</v>
      </c>
      <c r="H108" s="606">
        <v>2215650.5423999997</v>
      </c>
      <c r="I108" s="607">
        <f t="shared" si="23"/>
        <v>-775477.68983999989</v>
      </c>
      <c r="J108" s="607">
        <f t="shared" si="24"/>
        <v>10056591.628559999</v>
      </c>
      <c r="K108" s="608"/>
      <c r="L108" s="606">
        <f t="shared" si="25"/>
        <v>24618339.359999999</v>
      </c>
      <c r="M108" s="607">
        <f t="shared" si="26"/>
        <v>5169851.2655999996</v>
      </c>
      <c r="N108" s="606">
        <v>2215650.5423999997</v>
      </c>
      <c r="O108" s="607">
        <f t="shared" si="27"/>
        <v>-465286.61390399991</v>
      </c>
      <c r="P108" s="607">
        <f t="shared" si="28"/>
        <v>6920215.194095999</v>
      </c>
      <c r="Q108" s="607"/>
      <c r="R108" s="607">
        <f t="shared" si="29"/>
        <v>3136376.4344640002</v>
      </c>
      <c r="S108" s="608"/>
      <c r="T108" s="606">
        <v>0</v>
      </c>
      <c r="U108" s="608"/>
      <c r="V108" s="606">
        <v>0</v>
      </c>
      <c r="W108" s="608"/>
      <c r="X108" s="607">
        <f t="shared" si="30"/>
        <v>3136376.4344640002</v>
      </c>
      <c r="Y108" s="604"/>
      <c r="Z108" s="502" t="s">
        <v>1369</v>
      </c>
      <c r="AA108" s="605"/>
      <c r="AB108" s="502" t="s">
        <v>23</v>
      </c>
      <c r="AC108" s="605"/>
      <c r="AD108" s="1649">
        <v>0</v>
      </c>
      <c r="AE108" s="605"/>
      <c r="AF108" s="603">
        <f t="shared" si="31"/>
        <v>0</v>
      </c>
      <c r="AG108" s="313"/>
      <c r="AH108" s="367">
        <v>283</v>
      </c>
      <c r="AI108" s="367"/>
    </row>
    <row r="109" spans="2:35">
      <c r="B109" s="367">
        <v>93</v>
      </c>
      <c r="C109" s="494" t="s">
        <v>1494</v>
      </c>
      <c r="D109" s="494" t="s">
        <v>1710</v>
      </c>
      <c r="E109" s="494" t="s">
        <v>1356</v>
      </c>
      <c r="F109" s="606">
        <v>28268277.120000001</v>
      </c>
      <c r="G109" s="607">
        <f t="shared" si="22"/>
        <v>9893896.9920000006</v>
      </c>
      <c r="H109" s="606">
        <v>2544144.9408</v>
      </c>
      <c r="I109" s="607">
        <f t="shared" si="23"/>
        <v>-890450.72927999997</v>
      </c>
      <c r="J109" s="607">
        <f t="shared" si="24"/>
        <v>11547591.20352</v>
      </c>
      <c r="K109" s="608"/>
      <c r="L109" s="606">
        <f t="shared" si="25"/>
        <v>28268277.120000001</v>
      </c>
      <c r="M109" s="607">
        <f t="shared" si="26"/>
        <v>5936338.1952</v>
      </c>
      <c r="N109" s="606">
        <v>2544144.9408</v>
      </c>
      <c r="O109" s="607">
        <f t="shared" si="27"/>
        <v>-534270.43756799994</v>
      </c>
      <c r="P109" s="607">
        <f t="shared" si="28"/>
        <v>7946212.6984320004</v>
      </c>
      <c r="Q109" s="607"/>
      <c r="R109" s="607">
        <f t="shared" si="29"/>
        <v>3601378.5050879996</v>
      </c>
      <c r="S109" s="608"/>
      <c r="T109" s="606">
        <v>0</v>
      </c>
      <c r="U109" s="608"/>
      <c r="V109" s="606">
        <v>0</v>
      </c>
      <c r="W109" s="608"/>
      <c r="X109" s="607">
        <f t="shared" si="30"/>
        <v>3601378.5050879996</v>
      </c>
      <c r="Y109" s="604"/>
      <c r="Z109" s="502" t="s">
        <v>1369</v>
      </c>
      <c r="AA109" s="605"/>
      <c r="AB109" s="502" t="s">
        <v>23</v>
      </c>
      <c r="AC109" s="605"/>
      <c r="AD109" s="1649">
        <v>0</v>
      </c>
      <c r="AE109" s="605"/>
      <c r="AF109" s="603">
        <f t="shared" si="31"/>
        <v>0</v>
      </c>
      <c r="AG109" s="313"/>
      <c r="AH109" s="367">
        <v>283</v>
      </c>
      <c r="AI109" s="367"/>
    </row>
    <row r="110" spans="2:35">
      <c r="B110" s="367">
        <v>94</v>
      </c>
      <c r="C110" s="494" t="s">
        <v>1382</v>
      </c>
      <c r="D110" s="494" t="s">
        <v>1710</v>
      </c>
      <c r="E110" s="494" t="s">
        <v>1356</v>
      </c>
      <c r="F110" s="606">
        <v>-181590.12</v>
      </c>
      <c r="G110" s="607">
        <f t="shared" si="22"/>
        <v>-63556.541999999994</v>
      </c>
      <c r="H110" s="606">
        <v>-16343.110799999999</v>
      </c>
      <c r="I110" s="607">
        <f t="shared" si="23"/>
        <v>5720.0887799999991</v>
      </c>
      <c r="J110" s="607">
        <f t="shared" si="24"/>
        <v>-74179.564019999991</v>
      </c>
      <c r="K110" s="608"/>
      <c r="L110" s="606">
        <f t="shared" si="25"/>
        <v>-181590.12</v>
      </c>
      <c r="M110" s="607">
        <f t="shared" si="26"/>
        <v>-38133.925199999998</v>
      </c>
      <c r="N110" s="606">
        <v>-16343.110799999999</v>
      </c>
      <c r="O110" s="607">
        <f t="shared" si="27"/>
        <v>3432.0532679999997</v>
      </c>
      <c r="P110" s="607">
        <f t="shared" si="28"/>
        <v>-51044.982731999989</v>
      </c>
      <c r="Q110" s="607"/>
      <c r="R110" s="607">
        <f t="shared" si="29"/>
        <v>-23134.581288000001</v>
      </c>
      <c r="S110" s="608"/>
      <c r="T110" s="606">
        <v>0</v>
      </c>
      <c r="U110" s="608"/>
      <c r="V110" s="606">
        <v>0</v>
      </c>
      <c r="W110" s="608"/>
      <c r="X110" s="607">
        <f t="shared" si="30"/>
        <v>-23134.581288000001</v>
      </c>
      <c r="Y110" s="604"/>
      <c r="Z110" s="502" t="s">
        <v>1369</v>
      </c>
      <c r="AA110" s="605"/>
      <c r="AB110" s="502" t="s">
        <v>23</v>
      </c>
      <c r="AC110" s="605"/>
      <c r="AD110" s="1649">
        <v>0</v>
      </c>
      <c r="AE110" s="605"/>
      <c r="AF110" s="603">
        <f t="shared" si="31"/>
        <v>0</v>
      </c>
      <c r="AG110" s="313"/>
      <c r="AH110" s="367">
        <v>283</v>
      </c>
      <c r="AI110" s="367"/>
    </row>
    <row r="111" spans="2:35">
      <c r="B111" s="367">
        <v>95</v>
      </c>
      <c r="C111" s="494" t="s">
        <v>1495</v>
      </c>
      <c r="D111" s="494" t="s">
        <v>1710</v>
      </c>
      <c r="E111" s="494" t="s">
        <v>1356</v>
      </c>
      <c r="F111" s="606">
        <v>156579</v>
      </c>
      <c r="G111" s="607">
        <f t="shared" si="22"/>
        <v>54802.649999999994</v>
      </c>
      <c r="H111" s="606">
        <v>14092.109999999999</v>
      </c>
      <c r="I111" s="607">
        <f t="shared" si="23"/>
        <v>-4932.2384999999995</v>
      </c>
      <c r="J111" s="607">
        <f t="shared" si="24"/>
        <v>63962.521499999995</v>
      </c>
      <c r="K111" s="608"/>
      <c r="L111" s="606">
        <f t="shared" si="25"/>
        <v>156579</v>
      </c>
      <c r="M111" s="607">
        <f t="shared" si="26"/>
        <v>32881.589999999997</v>
      </c>
      <c r="N111" s="606">
        <v>14092.109999999999</v>
      </c>
      <c r="O111" s="607">
        <f t="shared" si="27"/>
        <v>-2959.3430999999996</v>
      </c>
      <c r="P111" s="607">
        <f t="shared" si="28"/>
        <v>44014.356899999999</v>
      </c>
      <c r="Q111" s="607"/>
      <c r="R111" s="607">
        <f t="shared" si="29"/>
        <v>19948.164599999996</v>
      </c>
      <c r="S111" s="608"/>
      <c r="T111" s="606">
        <v>0</v>
      </c>
      <c r="U111" s="608"/>
      <c r="V111" s="606">
        <v>0</v>
      </c>
      <c r="W111" s="608"/>
      <c r="X111" s="607">
        <f t="shared" si="30"/>
        <v>19948.164599999996</v>
      </c>
      <c r="Y111" s="604"/>
      <c r="Z111" s="502" t="s">
        <v>1369</v>
      </c>
      <c r="AA111" s="605"/>
      <c r="AB111" s="502" t="s">
        <v>23</v>
      </c>
      <c r="AC111" s="605"/>
      <c r="AD111" s="1649">
        <v>0</v>
      </c>
      <c r="AE111" s="605"/>
      <c r="AF111" s="603">
        <f t="shared" si="31"/>
        <v>0</v>
      </c>
      <c r="AG111" s="313"/>
      <c r="AH111" s="367">
        <v>283</v>
      </c>
      <c r="AI111" s="367"/>
    </row>
    <row r="112" spans="2:35">
      <c r="B112" s="367">
        <v>96</v>
      </c>
      <c r="C112" s="494" t="s">
        <v>1496</v>
      </c>
      <c r="D112" s="494" t="s">
        <v>1710</v>
      </c>
      <c r="E112" s="494" t="s">
        <v>1356</v>
      </c>
      <c r="F112" s="606">
        <v>-483907.73</v>
      </c>
      <c r="G112" s="607">
        <f t="shared" si="22"/>
        <v>-169367.70549999998</v>
      </c>
      <c r="H112" s="606">
        <v>-43551.695699999997</v>
      </c>
      <c r="I112" s="607">
        <f t="shared" si="23"/>
        <v>15243.093494999997</v>
      </c>
      <c r="J112" s="607">
        <f t="shared" si="24"/>
        <v>-197676.30770499996</v>
      </c>
      <c r="K112" s="608"/>
      <c r="L112" s="606">
        <f t="shared" si="25"/>
        <v>-483907.73</v>
      </c>
      <c r="M112" s="607">
        <f t="shared" si="26"/>
        <v>-101620.62329999999</v>
      </c>
      <c r="N112" s="606">
        <v>-43551.695699999997</v>
      </c>
      <c r="O112" s="607">
        <f t="shared" si="27"/>
        <v>9145.856096999998</v>
      </c>
      <c r="P112" s="607">
        <f t="shared" si="28"/>
        <v>-136026.46290299998</v>
      </c>
      <c r="Q112" s="607"/>
      <c r="R112" s="607">
        <f t="shared" si="29"/>
        <v>-61649.844801999978</v>
      </c>
      <c r="S112" s="608"/>
      <c r="T112" s="606">
        <v>0</v>
      </c>
      <c r="U112" s="608"/>
      <c r="V112" s="606">
        <v>0</v>
      </c>
      <c r="W112" s="608"/>
      <c r="X112" s="607">
        <f t="shared" si="30"/>
        <v>-61649.844801999978</v>
      </c>
      <c r="Y112" s="604"/>
      <c r="Z112" s="502" t="s">
        <v>1369</v>
      </c>
      <c r="AA112" s="605"/>
      <c r="AB112" s="502" t="s">
        <v>23</v>
      </c>
      <c r="AC112" s="605"/>
      <c r="AD112" s="1649">
        <v>0</v>
      </c>
      <c r="AE112" s="605"/>
      <c r="AF112" s="603">
        <f t="shared" si="31"/>
        <v>0</v>
      </c>
      <c r="AG112" s="313"/>
      <c r="AH112" s="367">
        <v>283</v>
      </c>
      <c r="AI112" s="367"/>
    </row>
    <row r="113" spans="2:35">
      <c r="B113" s="367">
        <v>97</v>
      </c>
      <c r="C113" s="494" t="s">
        <v>1497</v>
      </c>
      <c r="D113" s="494" t="s">
        <v>1711</v>
      </c>
      <c r="E113" s="494" t="s">
        <v>1356</v>
      </c>
      <c r="F113" s="606">
        <v>-634877.64</v>
      </c>
      <c r="G113" s="607">
        <f t="shared" si="22"/>
        <v>-222207.174</v>
      </c>
      <c r="H113" s="606">
        <v>-57138.9876</v>
      </c>
      <c r="I113" s="607">
        <f t="shared" si="23"/>
        <v>19998.645659999998</v>
      </c>
      <c r="J113" s="607">
        <f t="shared" si="24"/>
        <v>-259347.51593999998</v>
      </c>
      <c r="K113" s="608"/>
      <c r="L113" s="606">
        <f t="shared" si="25"/>
        <v>-634877.64</v>
      </c>
      <c r="M113" s="607">
        <f t="shared" si="26"/>
        <v>-133324.30439999999</v>
      </c>
      <c r="N113" s="606">
        <v>-57138.9876</v>
      </c>
      <c r="O113" s="607">
        <f t="shared" si="27"/>
        <v>11999.187395999999</v>
      </c>
      <c r="P113" s="607">
        <f t="shared" si="28"/>
        <v>-178464.10460399999</v>
      </c>
      <c r="Q113" s="607"/>
      <c r="R113" s="607">
        <f t="shared" si="29"/>
        <v>-80883.41133599999</v>
      </c>
      <c r="S113" s="608"/>
      <c r="T113" s="606">
        <v>0</v>
      </c>
      <c r="U113" s="608"/>
      <c r="V113" s="606">
        <v>0</v>
      </c>
      <c r="W113" s="608"/>
      <c r="X113" s="607">
        <f t="shared" si="30"/>
        <v>-80883.41133599999</v>
      </c>
      <c r="Y113" s="604"/>
      <c r="Z113" s="502" t="s">
        <v>1369</v>
      </c>
      <c r="AA113" s="605"/>
      <c r="AB113" s="502" t="s">
        <v>23</v>
      </c>
      <c r="AC113" s="605"/>
      <c r="AD113" s="1649">
        <v>0</v>
      </c>
      <c r="AE113" s="605"/>
      <c r="AF113" s="603">
        <f t="shared" si="31"/>
        <v>0</v>
      </c>
      <c r="AG113" s="313"/>
      <c r="AH113" s="367">
        <v>283</v>
      </c>
      <c r="AI113" s="367"/>
    </row>
    <row r="114" spans="2:35">
      <c r="B114" s="367">
        <v>98</v>
      </c>
      <c r="C114" s="494" t="s">
        <v>1498</v>
      </c>
      <c r="D114" s="494" t="s">
        <v>1693</v>
      </c>
      <c r="E114" s="494" t="s">
        <v>1356</v>
      </c>
      <c r="F114" s="606">
        <v>-5905594.9199999999</v>
      </c>
      <c r="G114" s="607">
        <f t="shared" si="22"/>
        <v>-2066958.2219999998</v>
      </c>
      <c r="H114" s="606">
        <v>-531503.54279999994</v>
      </c>
      <c r="I114" s="607">
        <f t="shared" si="23"/>
        <v>186026.23997999995</v>
      </c>
      <c r="J114" s="607">
        <f t="shared" si="24"/>
        <v>-2412435.5248199999</v>
      </c>
      <c r="K114" s="608"/>
      <c r="L114" s="606">
        <f t="shared" si="25"/>
        <v>-5905594.9199999999</v>
      </c>
      <c r="M114" s="607">
        <f t="shared" si="26"/>
        <v>-1240174.9331999999</v>
      </c>
      <c r="N114" s="606">
        <v>-531503.54279999994</v>
      </c>
      <c r="O114" s="607">
        <f t="shared" si="27"/>
        <v>111615.74398799999</v>
      </c>
      <c r="P114" s="607">
        <f t="shared" si="28"/>
        <v>-1660062.7320119997</v>
      </c>
      <c r="Q114" s="607"/>
      <c r="R114" s="607">
        <f t="shared" si="29"/>
        <v>-752372.79280800023</v>
      </c>
      <c r="S114" s="608"/>
      <c r="T114" s="606">
        <v>0</v>
      </c>
      <c r="U114" s="608"/>
      <c r="V114" s="606">
        <v>0</v>
      </c>
      <c r="W114" s="608"/>
      <c r="X114" s="607">
        <f t="shared" si="30"/>
        <v>-752372.79280800023</v>
      </c>
      <c r="Y114" s="604"/>
      <c r="Z114" s="502" t="s">
        <v>1369</v>
      </c>
      <c r="AA114" s="605"/>
      <c r="AB114" s="502" t="s">
        <v>23</v>
      </c>
      <c r="AC114" s="605"/>
      <c r="AD114" s="1649">
        <v>0</v>
      </c>
      <c r="AE114" s="605"/>
      <c r="AF114" s="603">
        <f t="shared" si="31"/>
        <v>0</v>
      </c>
      <c r="AG114" s="313"/>
      <c r="AH114" s="367">
        <v>283</v>
      </c>
      <c r="AI114" s="367"/>
    </row>
    <row r="115" spans="2:35">
      <c r="B115" s="367">
        <v>99</v>
      </c>
      <c r="C115" s="494" t="s">
        <v>1499</v>
      </c>
      <c r="D115" s="494" t="s">
        <v>1693</v>
      </c>
      <c r="E115" s="494" t="s">
        <v>1356</v>
      </c>
      <c r="F115" s="606">
        <v>-649767.01</v>
      </c>
      <c r="G115" s="607">
        <f t="shared" si="22"/>
        <v>-227418.4535</v>
      </c>
      <c r="H115" s="606">
        <v>-58479.030899999998</v>
      </c>
      <c r="I115" s="607">
        <f t="shared" si="23"/>
        <v>20467.660814999999</v>
      </c>
      <c r="J115" s="607">
        <f t="shared" si="24"/>
        <v>-265429.82358500001</v>
      </c>
      <c r="K115" s="608"/>
      <c r="L115" s="606">
        <f t="shared" si="25"/>
        <v>-649767.01</v>
      </c>
      <c r="M115" s="607">
        <f t="shared" si="26"/>
        <v>-136451.07209999999</v>
      </c>
      <c r="N115" s="606">
        <v>-58479.030899999998</v>
      </c>
      <c r="O115" s="607">
        <f t="shared" si="27"/>
        <v>12280.596489</v>
      </c>
      <c r="P115" s="607">
        <f t="shared" si="28"/>
        <v>-182649.50651100001</v>
      </c>
      <c r="Q115" s="607"/>
      <c r="R115" s="607">
        <f t="shared" si="29"/>
        <v>-82780.317073999991</v>
      </c>
      <c r="S115" s="608"/>
      <c r="T115" s="606">
        <v>0</v>
      </c>
      <c r="U115" s="608"/>
      <c r="V115" s="606">
        <v>0</v>
      </c>
      <c r="W115" s="608"/>
      <c r="X115" s="607">
        <f t="shared" si="30"/>
        <v>-82780.317073999991</v>
      </c>
      <c r="Y115" s="604"/>
      <c r="Z115" s="502" t="s">
        <v>1369</v>
      </c>
      <c r="AA115" s="605"/>
      <c r="AB115" s="502" t="s">
        <v>23</v>
      </c>
      <c r="AC115" s="605"/>
      <c r="AD115" s="1649">
        <v>0</v>
      </c>
      <c r="AE115" s="605"/>
      <c r="AF115" s="603">
        <f t="shared" si="31"/>
        <v>0</v>
      </c>
      <c r="AG115" s="313"/>
      <c r="AH115" s="367">
        <v>283</v>
      </c>
      <c r="AI115" s="367"/>
    </row>
    <row r="116" spans="2:35">
      <c r="B116" s="367">
        <v>100</v>
      </c>
      <c r="C116" s="494" t="s">
        <v>1500</v>
      </c>
      <c r="D116" s="494" t="s">
        <v>1693</v>
      </c>
      <c r="E116" s="494" t="s">
        <v>1356</v>
      </c>
      <c r="F116" s="606">
        <v>-16325388.67</v>
      </c>
      <c r="G116" s="607">
        <f t="shared" si="22"/>
        <v>-5713886.0345000001</v>
      </c>
      <c r="H116" s="606">
        <v>-1469284.9802999999</v>
      </c>
      <c r="I116" s="607">
        <f t="shared" si="23"/>
        <v>514249.74310499994</v>
      </c>
      <c r="J116" s="607">
        <f t="shared" si="24"/>
        <v>-6668921.2716950001</v>
      </c>
      <c r="K116" s="608"/>
      <c r="L116" s="606">
        <f t="shared" si="25"/>
        <v>-16325388.67</v>
      </c>
      <c r="M116" s="607">
        <f t="shared" si="26"/>
        <v>-3428331.6206999999</v>
      </c>
      <c r="N116" s="606">
        <v>-1469284.9802999999</v>
      </c>
      <c r="O116" s="607">
        <f t="shared" si="27"/>
        <v>308549.84586299997</v>
      </c>
      <c r="P116" s="607">
        <f t="shared" si="28"/>
        <v>-4589066.7551370002</v>
      </c>
      <c r="Q116" s="607"/>
      <c r="R116" s="607">
        <f t="shared" si="29"/>
        <v>-2079854.5165579999</v>
      </c>
      <c r="S116" s="608"/>
      <c r="T116" s="606">
        <v>0</v>
      </c>
      <c r="U116" s="608"/>
      <c r="V116" s="606">
        <v>0</v>
      </c>
      <c r="W116" s="608"/>
      <c r="X116" s="607">
        <f t="shared" si="30"/>
        <v>-2079854.5165579999</v>
      </c>
      <c r="Y116" s="604"/>
      <c r="Z116" s="502" t="s">
        <v>1369</v>
      </c>
      <c r="AA116" s="605"/>
      <c r="AB116" s="502" t="s">
        <v>23</v>
      </c>
      <c r="AC116" s="605"/>
      <c r="AD116" s="1649">
        <v>0</v>
      </c>
      <c r="AE116" s="605"/>
      <c r="AF116" s="603">
        <f t="shared" si="31"/>
        <v>0</v>
      </c>
      <c r="AG116" s="313"/>
      <c r="AH116" s="367">
        <v>283</v>
      </c>
      <c r="AI116" s="367"/>
    </row>
    <row r="117" spans="2:35">
      <c r="B117" s="367">
        <v>101</v>
      </c>
      <c r="C117" s="494" t="s">
        <v>1501</v>
      </c>
      <c r="D117" s="494" t="s">
        <v>1693</v>
      </c>
      <c r="E117" s="494" t="s">
        <v>1356</v>
      </c>
      <c r="F117" s="606">
        <v>-9967332.7200000007</v>
      </c>
      <c r="G117" s="607">
        <f t="shared" si="22"/>
        <v>-3488566.452</v>
      </c>
      <c r="H117" s="606">
        <v>-897059.94480000006</v>
      </c>
      <c r="I117" s="607">
        <f t="shared" si="23"/>
        <v>313970.98067999998</v>
      </c>
      <c r="J117" s="607">
        <f t="shared" si="24"/>
        <v>-4071655.4161200002</v>
      </c>
      <c r="K117" s="608"/>
      <c r="L117" s="606">
        <f t="shared" si="25"/>
        <v>-9967332.7200000007</v>
      </c>
      <c r="M117" s="607">
        <f t="shared" si="26"/>
        <v>-2093139.8712000002</v>
      </c>
      <c r="N117" s="606">
        <v>-897059.94480000006</v>
      </c>
      <c r="O117" s="607">
        <f t="shared" si="27"/>
        <v>188382.58840800001</v>
      </c>
      <c r="P117" s="607">
        <f t="shared" si="28"/>
        <v>-2801817.2275920003</v>
      </c>
      <c r="Q117" s="607"/>
      <c r="R117" s="607">
        <f t="shared" si="29"/>
        <v>-1269838.1885279999</v>
      </c>
      <c r="S117" s="608"/>
      <c r="T117" s="606">
        <v>0</v>
      </c>
      <c r="U117" s="608"/>
      <c r="V117" s="606">
        <v>0</v>
      </c>
      <c r="W117" s="608"/>
      <c r="X117" s="607">
        <f t="shared" si="30"/>
        <v>-1269838.1885279999</v>
      </c>
      <c r="Y117" s="604"/>
      <c r="Z117" s="502" t="s">
        <v>1369</v>
      </c>
      <c r="AA117" s="605"/>
      <c r="AB117" s="502" t="s">
        <v>23</v>
      </c>
      <c r="AC117" s="605"/>
      <c r="AD117" s="1649">
        <v>0</v>
      </c>
      <c r="AE117" s="605"/>
      <c r="AF117" s="603">
        <f t="shared" si="31"/>
        <v>0</v>
      </c>
      <c r="AG117" s="313"/>
      <c r="AH117" s="367">
        <v>283</v>
      </c>
      <c r="AI117" s="367"/>
    </row>
    <row r="118" spans="2:35">
      <c r="B118" s="367">
        <v>102</v>
      </c>
      <c r="C118" s="494" t="s">
        <v>1502</v>
      </c>
      <c r="D118" s="494" t="s">
        <v>1693</v>
      </c>
      <c r="E118" s="494" t="s">
        <v>1356</v>
      </c>
      <c r="F118" s="606">
        <v>-34756750</v>
      </c>
      <c r="G118" s="607">
        <f t="shared" si="22"/>
        <v>-12164862.5</v>
      </c>
      <c r="H118" s="606">
        <v>-3128107.5</v>
      </c>
      <c r="I118" s="607">
        <f t="shared" si="23"/>
        <v>1094837.625</v>
      </c>
      <c r="J118" s="607">
        <f t="shared" si="24"/>
        <v>-14198132.375</v>
      </c>
      <c r="K118" s="608"/>
      <c r="L118" s="606">
        <f t="shared" si="25"/>
        <v>-34756750</v>
      </c>
      <c r="M118" s="607">
        <f t="shared" si="26"/>
        <v>-7298917.5</v>
      </c>
      <c r="N118" s="606">
        <v>-3128107.5</v>
      </c>
      <c r="O118" s="607">
        <f t="shared" si="27"/>
        <v>656902.57499999995</v>
      </c>
      <c r="P118" s="607">
        <f t="shared" si="28"/>
        <v>-9770122.4250000007</v>
      </c>
      <c r="Q118" s="607"/>
      <c r="R118" s="607">
        <f t="shared" si="29"/>
        <v>-4428009.9499999993</v>
      </c>
      <c r="S118" s="608"/>
      <c r="T118" s="606">
        <v>0</v>
      </c>
      <c r="U118" s="608"/>
      <c r="V118" s="606">
        <v>0</v>
      </c>
      <c r="W118" s="608"/>
      <c r="X118" s="607">
        <f t="shared" si="30"/>
        <v>-4428009.9499999993</v>
      </c>
      <c r="Y118" s="604"/>
      <c r="Z118" s="502" t="s">
        <v>1369</v>
      </c>
      <c r="AA118" s="605"/>
      <c r="AB118" s="502" t="s">
        <v>23</v>
      </c>
      <c r="AC118" s="605"/>
      <c r="AD118" s="1649">
        <v>0</v>
      </c>
      <c r="AE118" s="605"/>
      <c r="AF118" s="603">
        <f t="shared" si="31"/>
        <v>0</v>
      </c>
      <c r="AG118" s="313"/>
      <c r="AH118" s="367">
        <v>283</v>
      </c>
      <c r="AI118" s="367"/>
    </row>
    <row r="119" spans="2:35">
      <c r="B119" s="367">
        <v>103</v>
      </c>
      <c r="C119" s="494" t="s">
        <v>1503</v>
      </c>
      <c r="D119" s="494" t="s">
        <v>1693</v>
      </c>
      <c r="E119" s="494" t="s">
        <v>1356</v>
      </c>
      <c r="F119" s="606">
        <v>-965000</v>
      </c>
      <c r="G119" s="607">
        <f t="shared" si="22"/>
        <v>-337750</v>
      </c>
      <c r="H119" s="606">
        <v>-86850</v>
      </c>
      <c r="I119" s="607">
        <f t="shared" si="23"/>
        <v>30397.499999999996</v>
      </c>
      <c r="J119" s="607">
        <f t="shared" si="24"/>
        <v>-394202.5</v>
      </c>
      <c r="K119" s="608"/>
      <c r="L119" s="606">
        <f t="shared" si="25"/>
        <v>-965000</v>
      </c>
      <c r="M119" s="607">
        <f t="shared" si="26"/>
        <v>-202650</v>
      </c>
      <c r="N119" s="606">
        <v>-86850</v>
      </c>
      <c r="O119" s="607">
        <f t="shared" si="27"/>
        <v>18238.5</v>
      </c>
      <c r="P119" s="607">
        <f t="shared" si="28"/>
        <v>-271261.5</v>
      </c>
      <c r="Q119" s="607"/>
      <c r="R119" s="607">
        <f t="shared" si="29"/>
        <v>-122941</v>
      </c>
      <c r="S119" s="608"/>
      <c r="T119" s="606">
        <v>0</v>
      </c>
      <c r="U119" s="608"/>
      <c r="V119" s="606">
        <v>0</v>
      </c>
      <c r="W119" s="608"/>
      <c r="X119" s="607">
        <f t="shared" si="30"/>
        <v>-122941</v>
      </c>
      <c r="Y119" s="604"/>
      <c r="Z119" s="502" t="s">
        <v>1369</v>
      </c>
      <c r="AA119" s="605"/>
      <c r="AB119" s="502" t="s">
        <v>23</v>
      </c>
      <c r="AC119" s="605"/>
      <c r="AD119" s="1649">
        <v>0</v>
      </c>
      <c r="AE119" s="605"/>
      <c r="AF119" s="603">
        <f t="shared" si="31"/>
        <v>0</v>
      </c>
      <c r="AG119" s="313"/>
      <c r="AH119" s="367">
        <v>283</v>
      </c>
      <c r="AI119" s="367"/>
    </row>
    <row r="120" spans="2:35">
      <c r="B120" s="367">
        <v>104</v>
      </c>
      <c r="C120" s="494" t="s">
        <v>1504</v>
      </c>
      <c r="D120" s="494" t="s">
        <v>1693</v>
      </c>
      <c r="E120" s="494" t="s">
        <v>1356</v>
      </c>
      <c r="F120" s="606">
        <v>-2026809.5</v>
      </c>
      <c r="G120" s="607">
        <f t="shared" si="22"/>
        <v>-709383.32499999995</v>
      </c>
      <c r="H120" s="606">
        <v>-182412.85499999998</v>
      </c>
      <c r="I120" s="607">
        <f t="shared" si="23"/>
        <v>63844.499249999986</v>
      </c>
      <c r="J120" s="607">
        <f t="shared" si="24"/>
        <v>-827951.68074999994</v>
      </c>
      <c r="K120" s="608"/>
      <c r="L120" s="606">
        <f t="shared" si="25"/>
        <v>-2026809.5</v>
      </c>
      <c r="M120" s="607">
        <f t="shared" si="26"/>
        <v>-425629.995</v>
      </c>
      <c r="N120" s="606">
        <v>-182412.85499999998</v>
      </c>
      <c r="O120" s="607">
        <f t="shared" si="27"/>
        <v>38306.699549999998</v>
      </c>
      <c r="P120" s="607">
        <f t="shared" si="28"/>
        <v>-569736.15044999996</v>
      </c>
      <c r="Q120" s="607"/>
      <c r="R120" s="607">
        <f t="shared" si="29"/>
        <v>-258215.53029999998</v>
      </c>
      <c r="S120" s="608"/>
      <c r="T120" s="606">
        <v>0</v>
      </c>
      <c r="U120" s="608"/>
      <c r="V120" s="606">
        <v>0</v>
      </c>
      <c r="W120" s="608"/>
      <c r="X120" s="607">
        <f t="shared" si="30"/>
        <v>-258215.53029999998</v>
      </c>
      <c r="Y120" s="604"/>
      <c r="Z120" s="502" t="s">
        <v>1369</v>
      </c>
      <c r="AA120" s="605"/>
      <c r="AB120" s="502" t="s">
        <v>23</v>
      </c>
      <c r="AC120" s="605"/>
      <c r="AD120" s="1649">
        <v>0</v>
      </c>
      <c r="AE120" s="605"/>
      <c r="AF120" s="603">
        <f t="shared" si="31"/>
        <v>0</v>
      </c>
      <c r="AG120" s="313"/>
      <c r="AH120" s="367">
        <v>283</v>
      </c>
      <c r="AI120" s="367"/>
    </row>
    <row r="121" spans="2:35" ht="13">
      <c r="B121" s="367">
        <v>105</v>
      </c>
      <c r="C121" s="609" t="s">
        <v>1384</v>
      </c>
      <c r="D121" s="502"/>
      <c r="E121" s="502"/>
      <c r="F121" s="610">
        <f>SUM(F89:F120)</f>
        <v>-226408561.24999994</v>
      </c>
      <c r="G121" s="610">
        <f t="shared" ref="G121:J121" si="32">SUM(G89:G120)</f>
        <v>-79242996.43750003</v>
      </c>
      <c r="H121" s="610">
        <f t="shared" si="32"/>
        <v>-20376770.512500003</v>
      </c>
      <c r="I121" s="610">
        <f t="shared" si="32"/>
        <v>7131869.6793750003</v>
      </c>
      <c r="J121" s="610">
        <f t="shared" si="32"/>
        <v>-92487897.27062501</v>
      </c>
      <c r="K121" s="611"/>
      <c r="L121" s="610">
        <f t="shared" ref="L121:P121" si="33">SUM(L89:L120)</f>
        <v>-226408561.24999994</v>
      </c>
      <c r="M121" s="610">
        <f t="shared" si="33"/>
        <v>-47545797.862500012</v>
      </c>
      <c r="N121" s="610">
        <f t="shared" si="33"/>
        <v>-20376770.512500003</v>
      </c>
      <c r="O121" s="610">
        <f t="shared" si="33"/>
        <v>4279121.8076250004</v>
      </c>
      <c r="P121" s="610">
        <f t="shared" si="33"/>
        <v>-63643446.567374997</v>
      </c>
      <c r="R121" s="610">
        <f>SUM(R89:R120)</f>
        <v>-28844450.703249998</v>
      </c>
      <c r="S121" s="611"/>
      <c r="T121" s="610">
        <f>SUM(T89:T120)</f>
        <v>21881.330925999999</v>
      </c>
      <c r="U121" s="611"/>
      <c r="V121" s="610">
        <f>SUM(V89:V120)</f>
        <v>0</v>
      </c>
      <c r="W121" s="611"/>
      <c r="X121" s="610">
        <f>SUM(X89:X120)</f>
        <v>-28866332.034175999</v>
      </c>
      <c r="Y121" s="611"/>
      <c r="Z121" s="502"/>
      <c r="AA121" s="612"/>
      <c r="AB121" s="502"/>
      <c r="AC121" s="612"/>
      <c r="AD121" s="612"/>
      <c r="AE121" s="612"/>
      <c r="AF121" s="610">
        <f>SUM(AF89:AF120)</f>
        <v>-5013301.6464545364</v>
      </c>
      <c r="AG121" s="612"/>
      <c r="AH121" s="367"/>
      <c r="AI121" s="367"/>
    </row>
    <row r="122" spans="2:35" ht="13">
      <c r="B122" s="367"/>
      <c r="D122" s="524"/>
      <c r="F122" s="614"/>
      <c r="G122" s="614"/>
      <c r="H122" s="614"/>
      <c r="I122" s="614"/>
      <c r="J122" s="614"/>
      <c r="K122" s="612"/>
      <c r="P122" s="614"/>
      <c r="R122" s="614"/>
      <c r="S122" s="612"/>
      <c r="T122" s="614"/>
      <c r="U122" s="612"/>
      <c r="V122" s="614"/>
      <c r="W122" s="612"/>
      <c r="X122" s="614"/>
      <c r="Y122" s="612"/>
      <c r="AA122" s="612"/>
      <c r="AC122" s="612"/>
      <c r="AD122" s="612"/>
      <c r="AE122" s="612"/>
      <c r="AF122" s="614"/>
      <c r="AG122" s="612"/>
      <c r="AH122" s="525"/>
      <c r="AI122" s="525"/>
    </row>
    <row r="123" spans="2:35" ht="13.5" thickBot="1">
      <c r="B123" s="367">
        <v>106</v>
      </c>
      <c r="C123" s="609" t="s">
        <v>1385</v>
      </c>
      <c r="D123" s="524"/>
      <c r="E123" s="526"/>
      <c r="F123" s="615">
        <f t="shared" ref="F123:J123" si="34">F71+F86+F121</f>
        <v>-2471043864.7441034</v>
      </c>
      <c r="G123" s="615">
        <f t="shared" si="34"/>
        <v>-864865352.66043615</v>
      </c>
      <c r="H123" s="615">
        <f t="shared" si="34"/>
        <v>-126990125.02997825</v>
      </c>
      <c r="I123" s="615">
        <f t="shared" si="34"/>
        <v>44446543.760492377</v>
      </c>
      <c r="J123" s="615">
        <f t="shared" si="34"/>
        <v>-947408933.92992198</v>
      </c>
      <c r="K123" s="612"/>
      <c r="L123" s="615">
        <f>L71+L86+L121</f>
        <v>-2012270018.9893248</v>
      </c>
      <c r="M123" s="615">
        <f>M71+M86+M121</f>
        <v>-422576703.9877581</v>
      </c>
      <c r="N123" s="615">
        <f>N71+N86+N121</f>
        <v>-85700478.912048176</v>
      </c>
      <c r="O123" s="615">
        <f>O71+O86+O121</f>
        <v>17997100.571530115</v>
      </c>
      <c r="P123" s="615">
        <f>P71+P86+P121</f>
        <v>-490280082.32827622</v>
      </c>
      <c r="R123" s="615">
        <f>R71+R86+R121</f>
        <v>-457128851.60164565</v>
      </c>
      <c r="S123" s="612"/>
      <c r="T123" s="615">
        <f>T71+T86+T121</f>
        <v>1540024.2883760002</v>
      </c>
      <c r="U123" s="612"/>
      <c r="V123" s="615">
        <f>V71+V86+V121</f>
        <v>-145116634.56749693</v>
      </c>
      <c r="W123" s="612"/>
      <c r="X123" s="615">
        <f>X71+X86+X121</f>
        <v>-313552241.32252473</v>
      </c>
      <c r="Y123" s="612"/>
      <c r="Z123" s="526"/>
      <c r="AA123" s="612"/>
      <c r="AB123" s="526"/>
      <c r="AC123" s="612"/>
      <c r="AD123" s="612"/>
      <c r="AE123" s="612"/>
      <c r="AF123" s="615">
        <f>AF71+AF86+AF121</f>
        <v>-108127730.50144687</v>
      </c>
      <c r="AG123" s="612"/>
      <c r="AH123" s="525"/>
      <c r="AI123" s="525"/>
    </row>
    <row r="124" spans="2:35" ht="15.75" customHeight="1" thickTop="1">
      <c r="F124" s="614"/>
      <c r="G124" s="614"/>
      <c r="H124" s="614"/>
      <c r="I124" s="614"/>
    </row>
    <row r="125" spans="2:35">
      <c r="F125" s="614"/>
      <c r="G125" s="614"/>
      <c r="H125" s="614"/>
      <c r="I125" s="614"/>
      <c r="V125" s="527" t="s">
        <v>1297</v>
      </c>
      <c r="X125" s="492">
        <f>SUMIF($E:$E,$V$125,X:X)</f>
        <v>-143678171.31729746</v>
      </c>
      <c r="AF125" s="492">
        <f>SUMIF($E:$E,$V$125,AF:AF)</f>
        <v>-47844831.048660055</v>
      </c>
    </row>
    <row r="126" spans="2:35" ht="15.75" customHeight="1">
      <c r="B126" s="526"/>
      <c r="V126" s="528"/>
      <c r="X126" s="594"/>
      <c r="AF126" s="594"/>
    </row>
    <row r="127" spans="2:35">
      <c r="V127" s="527" t="s">
        <v>1295</v>
      </c>
      <c r="X127" s="594">
        <f>SUMIF($E:$E,$V$127,X:X)</f>
        <v>-146521319.9572295</v>
      </c>
      <c r="AF127" s="594">
        <f>SUMIF($E:$E,$V$127,AF:AF)</f>
        <v>-54437931.937298149</v>
      </c>
    </row>
    <row r="128" spans="2:35" ht="15.75" customHeight="1">
      <c r="V128" s="527" t="s">
        <v>1356</v>
      </c>
      <c r="X128" s="594">
        <f>SUMIF($E:$E,$V$128,X:X)</f>
        <v>-23352750.047997907</v>
      </c>
      <c r="AF128" s="594">
        <f>SUMIF($E:$E,$V$128,AF:AF)</f>
        <v>-5844967.5154886637</v>
      </c>
    </row>
    <row r="129" spans="1:35" ht="5.15" customHeight="1">
      <c r="V129" s="313"/>
      <c r="X129" s="594"/>
      <c r="AF129" s="594"/>
    </row>
    <row r="130" spans="1:35" ht="15.75" customHeight="1">
      <c r="V130" s="529" t="s">
        <v>1386</v>
      </c>
      <c r="X130" s="616">
        <f>SUM(X127:X129)</f>
        <v>-169874070.00522739</v>
      </c>
      <c r="AF130" s="616">
        <f>SUM(AF127:AF129)</f>
        <v>-60282899.452786811</v>
      </c>
    </row>
    <row r="131" spans="1:35">
      <c r="V131" s="528"/>
      <c r="X131" s="594"/>
      <c r="AF131" s="594"/>
    </row>
    <row r="132" spans="1:35" ht="15.75" customHeight="1" thickBot="1">
      <c r="B132" s="530"/>
      <c r="V132" s="529" t="s">
        <v>1387</v>
      </c>
      <c r="X132" s="617">
        <f>X125+X130</f>
        <v>-313552241.32252485</v>
      </c>
      <c r="AF132" s="617">
        <f>AF125+AF130</f>
        <v>-108127730.50144687</v>
      </c>
    </row>
    <row r="133" spans="1:35" ht="15.75" customHeight="1" thickTop="1">
      <c r="B133" s="530"/>
      <c r="V133" s="529"/>
      <c r="X133" s="618"/>
      <c r="AF133" s="618"/>
    </row>
    <row r="134" spans="1:35" ht="15.75" customHeight="1">
      <c r="A134" s="399"/>
      <c r="B134" s="281" t="s">
        <v>1314</v>
      </c>
      <c r="C134" s="399"/>
      <c r="D134" s="399"/>
      <c r="E134" s="399"/>
      <c r="F134" s="399"/>
      <c r="G134" s="399"/>
      <c r="H134" s="399"/>
      <c r="I134" s="399"/>
      <c r="J134" s="399"/>
      <c r="K134" s="399"/>
      <c r="L134" s="399"/>
      <c r="M134" s="399"/>
      <c r="N134" s="399"/>
      <c r="O134" s="399"/>
      <c r="P134" s="399"/>
      <c r="Q134" s="399"/>
      <c r="R134" s="399"/>
      <c r="S134" s="399"/>
      <c r="T134" s="399"/>
      <c r="U134" s="399"/>
      <c r="V134" s="399"/>
      <c r="W134" s="399"/>
      <c r="X134" s="399"/>
      <c r="Y134" s="399"/>
      <c r="Z134" s="399"/>
      <c r="AA134" s="399"/>
      <c r="AB134" s="399"/>
      <c r="AC134" s="399"/>
      <c r="AD134" s="399"/>
      <c r="AE134" s="399"/>
      <c r="AF134" s="399"/>
      <c r="AG134" s="399"/>
      <c r="AH134" s="399"/>
      <c r="AI134" s="399"/>
    </row>
    <row r="135" spans="1:35">
      <c r="B135" s="531"/>
      <c r="C135" s="531"/>
      <c r="D135" s="531"/>
      <c r="Z135" s="517"/>
      <c r="AB135" s="517"/>
      <c r="AH135" s="517"/>
      <c r="AI135" s="517"/>
    </row>
    <row r="136" spans="1:35" ht="15.75" customHeight="1">
      <c r="B136" s="1702" t="s">
        <v>1388</v>
      </c>
      <c r="C136" s="1702"/>
      <c r="D136" s="1702"/>
      <c r="V136" s="532"/>
      <c r="X136" s="533"/>
      <c r="AF136" s="533"/>
      <c r="AH136" s="517"/>
      <c r="AI136" s="519"/>
    </row>
    <row r="137" spans="1:35" ht="15.75" customHeight="1">
      <c r="B137" s="1702"/>
      <c r="C137" s="1702"/>
      <c r="D137" s="1702"/>
      <c r="V137" s="532"/>
      <c r="X137" s="533"/>
      <c r="AF137" s="533"/>
      <c r="AH137" s="517"/>
      <c r="AI137" s="519"/>
    </row>
    <row r="138" spans="1:35" ht="15.75" customHeight="1">
      <c r="B138" s="1702"/>
      <c r="C138" s="1702"/>
      <c r="D138" s="1702"/>
      <c r="V138" s="532"/>
      <c r="X138" s="533"/>
      <c r="AF138" s="533"/>
      <c r="AH138" s="517"/>
      <c r="AI138" s="519"/>
    </row>
    <row r="139" spans="1:35" ht="15.75" customHeight="1">
      <c r="B139" s="1702"/>
      <c r="C139" s="1702"/>
      <c r="D139" s="1702"/>
      <c r="V139" s="532"/>
      <c r="X139" s="533"/>
      <c r="AF139" s="533"/>
      <c r="AH139" s="517"/>
      <c r="AI139" s="519"/>
    </row>
    <row r="140" spans="1:35" ht="15.75" customHeight="1">
      <c r="B140" s="1702"/>
      <c r="C140" s="1702"/>
      <c r="D140" s="1702"/>
      <c r="V140" s="532"/>
      <c r="X140" s="533"/>
      <c r="AF140" s="533"/>
      <c r="AH140" s="517"/>
      <c r="AI140" s="519"/>
    </row>
    <row r="141" spans="1:35" ht="15.75" customHeight="1">
      <c r="B141" s="1702"/>
      <c r="C141" s="1702"/>
      <c r="D141" s="1702"/>
      <c r="V141" s="532"/>
      <c r="X141" s="533"/>
      <c r="AF141" s="533"/>
      <c r="AH141" s="517"/>
      <c r="AI141" s="519"/>
    </row>
    <row r="142" spans="1:35" ht="15.75" customHeight="1">
      <c r="B142" s="1702"/>
      <c r="C142" s="1702"/>
      <c r="D142" s="1702"/>
      <c r="V142" s="532"/>
      <c r="X142" s="533"/>
      <c r="AF142" s="533"/>
      <c r="AH142" s="517"/>
      <c r="AI142" s="519"/>
    </row>
    <row r="143" spans="1:35" ht="15.75" customHeight="1">
      <c r="B143" s="1702"/>
      <c r="C143" s="1702"/>
      <c r="D143" s="1702"/>
      <c r="V143" s="532"/>
      <c r="X143" s="533"/>
      <c r="AF143" s="533"/>
      <c r="AH143" s="517"/>
      <c r="AI143" s="519"/>
    </row>
    <row r="144" spans="1:35" ht="15.75" customHeight="1">
      <c r="B144" s="1702"/>
      <c r="C144" s="1702"/>
      <c r="D144" s="1702"/>
      <c r="V144" s="532"/>
      <c r="X144" s="533"/>
      <c r="AF144" s="533"/>
      <c r="AH144" s="517"/>
      <c r="AI144" s="519"/>
    </row>
    <row r="145" spans="1:35" ht="15.75" customHeight="1">
      <c r="B145" s="1702"/>
      <c r="C145" s="1702"/>
      <c r="D145" s="1702"/>
      <c r="V145" s="532"/>
      <c r="X145" s="533"/>
      <c r="AF145" s="533"/>
      <c r="AH145" s="517"/>
      <c r="AI145" s="519"/>
    </row>
    <row r="146" spans="1:35" ht="15.75" customHeight="1">
      <c r="B146" s="1702"/>
      <c r="C146" s="1702"/>
      <c r="D146" s="1702"/>
      <c r="V146" s="532"/>
      <c r="X146" s="533"/>
      <c r="AF146" s="533"/>
      <c r="AH146" s="517"/>
      <c r="AI146" s="519"/>
    </row>
    <row r="147" spans="1:35" ht="12.75" customHeight="1">
      <c r="B147" s="1700" t="s">
        <v>1389</v>
      </c>
      <c r="C147" s="1700"/>
      <c r="D147" s="1700"/>
      <c r="E147" s="534"/>
      <c r="F147" s="534"/>
      <c r="G147" s="534"/>
      <c r="H147" s="534"/>
      <c r="I147" s="534"/>
      <c r="J147" s="534"/>
      <c r="K147" s="534"/>
      <c r="L147" s="534"/>
      <c r="M147" s="534"/>
      <c r="N147" s="534"/>
      <c r="O147" s="534"/>
      <c r="Z147" s="517"/>
      <c r="AB147" s="517"/>
      <c r="AH147" s="517"/>
      <c r="AI147" s="517"/>
    </row>
    <row r="148" spans="1:35">
      <c r="B148" s="1700"/>
      <c r="C148" s="1700"/>
      <c r="D148" s="1700"/>
      <c r="E148" s="534"/>
      <c r="F148" s="534"/>
      <c r="G148" s="534"/>
      <c r="H148" s="534"/>
      <c r="I148" s="534"/>
      <c r="J148" s="534"/>
      <c r="K148" s="534"/>
      <c r="L148" s="534"/>
      <c r="M148" s="534"/>
      <c r="N148" s="534"/>
      <c r="O148" s="534"/>
    </row>
    <row r="149" spans="1:35">
      <c r="B149" s="1700"/>
      <c r="C149" s="1700"/>
      <c r="D149" s="1700"/>
      <c r="E149" s="534"/>
      <c r="F149" s="534"/>
      <c r="G149" s="534"/>
      <c r="H149" s="534"/>
      <c r="I149" s="534"/>
      <c r="J149" s="534"/>
      <c r="K149" s="534"/>
      <c r="L149" s="534"/>
      <c r="M149" s="534"/>
      <c r="N149" s="534"/>
      <c r="O149" s="534"/>
    </row>
    <row r="150" spans="1:35" ht="12.75" customHeight="1">
      <c r="B150" s="1700" t="s">
        <v>1390</v>
      </c>
      <c r="C150" s="1700"/>
      <c r="D150" s="1700"/>
      <c r="E150" s="534"/>
      <c r="F150" s="534"/>
      <c r="G150" s="534"/>
      <c r="H150" s="534"/>
      <c r="I150" s="534"/>
      <c r="J150" s="534"/>
      <c r="K150" s="534"/>
      <c r="L150" s="534"/>
      <c r="M150" s="534"/>
      <c r="N150" s="534"/>
      <c r="O150" s="534"/>
    </row>
    <row r="151" spans="1:35">
      <c r="B151" s="1700"/>
      <c r="C151" s="1700"/>
      <c r="D151" s="1700"/>
      <c r="E151" s="534"/>
      <c r="F151" s="534"/>
      <c r="G151" s="534"/>
      <c r="H151" s="534"/>
      <c r="I151" s="534"/>
      <c r="J151" s="534"/>
      <c r="K151" s="534"/>
      <c r="L151" s="534"/>
      <c r="M151" s="534"/>
      <c r="N151" s="534"/>
      <c r="O151" s="534"/>
    </row>
    <row r="152" spans="1:35">
      <c r="B152" s="531"/>
      <c r="C152" s="531"/>
      <c r="D152" s="531"/>
    </row>
    <row r="153" spans="1:35" ht="15.75" customHeight="1">
      <c r="A153" s="399"/>
      <c r="B153" s="623" t="s">
        <v>875</v>
      </c>
      <c r="C153" s="399"/>
      <c r="D153" s="399"/>
      <c r="E153" s="399"/>
      <c r="F153" s="399"/>
      <c r="G153" s="399"/>
      <c r="H153" s="399"/>
      <c r="I153" s="399"/>
      <c r="J153" s="399"/>
      <c r="K153" s="399"/>
      <c r="L153" s="399"/>
      <c r="M153" s="399"/>
      <c r="N153" s="399"/>
      <c r="O153" s="399"/>
      <c r="P153" s="399"/>
      <c r="Q153" s="399"/>
      <c r="R153" s="399"/>
      <c r="S153" s="399"/>
      <c r="T153" s="399"/>
      <c r="U153" s="399"/>
      <c r="V153" s="399"/>
      <c r="W153" s="399"/>
      <c r="X153" s="399"/>
      <c r="Y153" s="399"/>
      <c r="Z153" s="399"/>
      <c r="AA153" s="399"/>
      <c r="AB153" s="399"/>
      <c r="AC153" s="399"/>
      <c r="AD153" s="399"/>
      <c r="AE153" s="399"/>
      <c r="AF153" s="399"/>
      <c r="AG153" s="399"/>
      <c r="AH153" s="399"/>
      <c r="AI153" s="399"/>
    </row>
    <row r="154" spans="1:35">
      <c r="B154" s="531"/>
      <c r="C154" s="531"/>
      <c r="D154" s="531"/>
    </row>
    <row r="155" spans="1:35" ht="15.75" customHeight="1">
      <c r="B155" s="535" t="s">
        <v>9</v>
      </c>
      <c r="C155" s="1701" t="s">
        <v>1391</v>
      </c>
      <c r="D155" s="1701"/>
      <c r="X155" s="536"/>
    </row>
    <row r="156" spans="1:35" ht="15.75" customHeight="1">
      <c r="B156" s="535"/>
      <c r="C156" s="1701"/>
      <c r="D156" s="1701"/>
      <c r="X156" s="536"/>
    </row>
    <row r="157" spans="1:35" ht="15.75" customHeight="1">
      <c r="B157" s="535"/>
      <c r="C157" s="1701"/>
      <c r="D157" s="1701"/>
      <c r="X157" s="536"/>
    </row>
    <row r="158" spans="1:35">
      <c r="B158" s="531"/>
      <c r="C158" s="1701"/>
      <c r="D158" s="1701"/>
    </row>
    <row r="159" spans="1:35" ht="15.75" customHeight="1">
      <c r="B159" s="537" t="s">
        <v>10</v>
      </c>
      <c r="C159" s="1702" t="s">
        <v>1392</v>
      </c>
      <c r="D159" s="1702"/>
    </row>
    <row r="160" spans="1:35">
      <c r="C160" s="1702"/>
      <c r="D160" s="1702"/>
    </row>
    <row r="161" spans="1:162" ht="15.75" customHeight="1">
      <c r="C161" s="519" t="s">
        <v>86</v>
      </c>
    </row>
    <row r="163" spans="1:162" ht="15.75" customHeight="1">
      <c r="A163" s="619" t="s">
        <v>465</v>
      </c>
      <c r="B163" s="619"/>
      <c r="C163" s="620"/>
      <c r="D163" s="621"/>
      <c r="E163" s="621"/>
      <c r="F163" s="622"/>
      <c r="G163" s="621"/>
      <c r="H163" s="621"/>
      <c r="I163" s="621"/>
      <c r="J163" s="621"/>
      <c r="K163" s="621"/>
      <c r="L163" s="621"/>
      <c r="M163" s="621"/>
      <c r="N163" s="621"/>
      <c r="O163" s="621"/>
      <c r="P163" s="621"/>
      <c r="Q163" s="621"/>
      <c r="R163" s="621"/>
      <c r="S163" s="621"/>
      <c r="T163" s="621"/>
      <c r="U163" s="621"/>
      <c r="V163" s="621"/>
      <c r="W163" s="621"/>
      <c r="X163" s="621"/>
      <c r="Y163" s="621"/>
      <c r="Z163" s="621"/>
      <c r="AA163" s="621"/>
      <c r="AB163" s="621"/>
      <c r="AC163" s="621"/>
      <c r="AD163" s="621"/>
      <c r="AE163" s="621"/>
      <c r="AF163" s="621"/>
      <c r="AG163" s="621"/>
      <c r="AH163" s="621"/>
      <c r="AI163" s="621"/>
    </row>
    <row r="165" spans="1:162" ht="15.75" customHeight="1"/>
    <row r="167" spans="1:162" ht="15.75" customHeight="1"/>
    <row r="169" spans="1:162" ht="15.75" customHeight="1"/>
    <row r="171" spans="1:162" s="519" customFormat="1" ht="15.75" customHeight="1">
      <c r="F171" s="517"/>
      <c r="G171" s="517"/>
      <c r="H171" s="517"/>
      <c r="I171" s="517"/>
      <c r="J171" s="517"/>
      <c r="K171" s="517"/>
      <c r="L171" s="517"/>
      <c r="M171" s="517"/>
      <c r="N171" s="517"/>
      <c r="O171" s="517"/>
      <c r="P171" s="517"/>
      <c r="Q171" s="517"/>
      <c r="R171" s="517"/>
      <c r="S171" s="517"/>
      <c r="T171" s="517"/>
      <c r="U171" s="517"/>
      <c r="V171" s="517"/>
      <c r="W171" s="517"/>
      <c r="X171" s="517"/>
      <c r="Y171" s="517"/>
      <c r="AA171" s="517"/>
      <c r="AC171" s="517"/>
      <c r="AD171" s="517"/>
      <c r="AE171" s="517"/>
      <c r="AF171" s="517"/>
      <c r="AG171" s="517"/>
      <c r="AH171" s="518"/>
      <c r="AI171" s="518"/>
      <c r="AJ171" s="517"/>
      <c r="AK171" s="517"/>
      <c r="AL171" s="517"/>
      <c r="AM171" s="517"/>
      <c r="AN171" s="517"/>
      <c r="AO171" s="517"/>
      <c r="AP171" s="517"/>
      <c r="AQ171" s="517"/>
      <c r="AR171" s="517"/>
      <c r="AS171" s="517"/>
      <c r="AT171" s="517"/>
      <c r="AU171" s="517"/>
      <c r="AV171" s="517"/>
      <c r="AW171" s="517"/>
      <c r="AX171" s="517"/>
      <c r="AY171" s="517"/>
      <c r="AZ171" s="517"/>
      <c r="BA171" s="517"/>
      <c r="BB171" s="517"/>
      <c r="BC171" s="517"/>
      <c r="BD171" s="517"/>
      <c r="BE171" s="517"/>
      <c r="BF171" s="517"/>
      <c r="BG171" s="517"/>
      <c r="BH171" s="517"/>
      <c r="BI171" s="517"/>
      <c r="BJ171" s="517"/>
      <c r="BK171" s="517"/>
      <c r="BL171" s="517"/>
      <c r="BM171" s="517"/>
      <c r="BN171" s="517"/>
      <c r="BO171" s="517"/>
      <c r="BP171" s="517"/>
      <c r="BQ171" s="517"/>
      <c r="BR171" s="517"/>
      <c r="BS171" s="517"/>
      <c r="BT171" s="517"/>
      <c r="BU171" s="517"/>
      <c r="BV171" s="517"/>
      <c r="BW171" s="517"/>
      <c r="BX171" s="517"/>
      <c r="BY171" s="517"/>
      <c r="BZ171" s="517"/>
      <c r="CA171" s="517"/>
      <c r="CB171" s="517"/>
      <c r="CC171" s="517"/>
      <c r="CD171" s="517"/>
      <c r="CE171" s="517"/>
      <c r="CF171" s="517"/>
      <c r="CG171" s="517"/>
      <c r="CH171" s="517"/>
      <c r="CI171" s="517"/>
      <c r="CJ171" s="517"/>
      <c r="CK171" s="517"/>
      <c r="CL171" s="517"/>
      <c r="CM171" s="517"/>
      <c r="CN171" s="517"/>
      <c r="CO171" s="517"/>
      <c r="CP171" s="517"/>
      <c r="CQ171" s="517"/>
      <c r="CR171" s="517"/>
      <c r="CS171" s="517"/>
      <c r="CT171" s="517"/>
      <c r="CU171" s="517"/>
      <c r="CV171" s="517"/>
      <c r="CW171" s="517"/>
      <c r="CX171" s="517"/>
      <c r="CY171" s="517"/>
      <c r="CZ171" s="517"/>
      <c r="DA171" s="517"/>
      <c r="DB171" s="517"/>
      <c r="DC171" s="517"/>
      <c r="DD171" s="517"/>
      <c r="DE171" s="517"/>
      <c r="DF171" s="517"/>
      <c r="DG171" s="517"/>
      <c r="DH171" s="517"/>
      <c r="DI171" s="517"/>
      <c r="DJ171" s="517"/>
      <c r="DK171" s="517"/>
      <c r="DL171" s="517"/>
      <c r="DM171" s="517"/>
      <c r="DN171" s="517"/>
      <c r="DO171" s="517"/>
      <c r="DP171" s="517"/>
      <c r="DQ171" s="517"/>
      <c r="DR171" s="517"/>
      <c r="DS171" s="517"/>
      <c r="DT171" s="517"/>
      <c r="DU171" s="517"/>
      <c r="DV171" s="517"/>
      <c r="DW171" s="517"/>
      <c r="DX171" s="517"/>
      <c r="DY171" s="517"/>
      <c r="DZ171" s="517"/>
      <c r="EA171" s="517"/>
      <c r="EB171" s="517"/>
      <c r="EC171" s="517"/>
      <c r="ED171" s="517"/>
      <c r="EE171" s="517"/>
      <c r="EF171" s="517"/>
      <c r="EG171" s="517"/>
      <c r="EH171" s="517"/>
      <c r="EI171" s="517"/>
      <c r="EJ171" s="517"/>
      <c r="EK171" s="517"/>
      <c r="EL171" s="517"/>
      <c r="EM171" s="517"/>
      <c r="EN171" s="517"/>
      <c r="EO171" s="517"/>
      <c r="EP171" s="517"/>
      <c r="EQ171" s="517"/>
      <c r="ER171" s="517"/>
      <c r="ES171" s="517"/>
      <c r="ET171" s="517"/>
      <c r="EU171" s="517"/>
      <c r="EV171" s="517"/>
      <c r="EW171" s="517"/>
      <c r="EX171" s="517"/>
      <c r="EY171" s="517"/>
      <c r="EZ171" s="517"/>
      <c r="FA171" s="517"/>
      <c r="FB171" s="517"/>
      <c r="FC171" s="517"/>
      <c r="FD171" s="517"/>
      <c r="FE171" s="517"/>
      <c r="FF171" s="517"/>
    </row>
    <row r="173" spans="1:162" s="519" customFormat="1" ht="15.75" customHeight="1">
      <c r="F173" s="517"/>
      <c r="G173" s="517"/>
      <c r="H173" s="517"/>
      <c r="I173" s="517"/>
      <c r="J173" s="517"/>
      <c r="K173" s="517"/>
      <c r="L173" s="517"/>
      <c r="M173" s="517"/>
      <c r="N173" s="517"/>
      <c r="O173" s="517"/>
      <c r="P173" s="517"/>
      <c r="Q173" s="517"/>
      <c r="R173" s="517"/>
      <c r="S173" s="517"/>
      <c r="T173" s="517"/>
      <c r="U173" s="517"/>
      <c r="V173" s="517"/>
      <c r="W173" s="517"/>
      <c r="X173" s="517"/>
      <c r="Y173" s="517"/>
      <c r="AA173" s="517"/>
      <c r="AC173" s="517"/>
      <c r="AD173" s="517"/>
      <c r="AE173" s="517"/>
      <c r="AF173" s="517"/>
      <c r="AG173" s="517"/>
      <c r="AH173" s="518"/>
      <c r="AI173" s="518"/>
      <c r="AJ173" s="517"/>
      <c r="AK173" s="517"/>
      <c r="AL173" s="517"/>
      <c r="AM173" s="517"/>
      <c r="AN173" s="517"/>
      <c r="AO173" s="517"/>
      <c r="AP173" s="517"/>
      <c r="AQ173" s="517"/>
      <c r="AR173" s="517"/>
      <c r="AS173" s="517"/>
      <c r="AT173" s="517"/>
      <c r="AU173" s="517"/>
      <c r="AV173" s="517"/>
      <c r="AW173" s="517"/>
      <c r="AX173" s="517"/>
      <c r="AY173" s="517"/>
      <c r="AZ173" s="517"/>
      <c r="BA173" s="517"/>
      <c r="BB173" s="517"/>
      <c r="BC173" s="517"/>
      <c r="BD173" s="517"/>
      <c r="BE173" s="517"/>
      <c r="BF173" s="517"/>
      <c r="BG173" s="517"/>
      <c r="BH173" s="517"/>
      <c r="BI173" s="517"/>
      <c r="BJ173" s="517"/>
      <c r="BK173" s="517"/>
      <c r="BL173" s="517"/>
      <c r="BM173" s="517"/>
      <c r="BN173" s="517"/>
      <c r="BO173" s="517"/>
      <c r="BP173" s="517"/>
      <c r="BQ173" s="517"/>
      <c r="BR173" s="517"/>
      <c r="BS173" s="517"/>
      <c r="BT173" s="517"/>
      <c r="BU173" s="517"/>
      <c r="BV173" s="517"/>
      <c r="BW173" s="517"/>
      <c r="BX173" s="517"/>
      <c r="BY173" s="517"/>
      <c r="BZ173" s="517"/>
      <c r="CA173" s="517"/>
      <c r="CB173" s="517"/>
      <c r="CC173" s="517"/>
      <c r="CD173" s="517"/>
      <c r="CE173" s="517"/>
      <c r="CF173" s="517"/>
      <c r="CG173" s="517"/>
      <c r="CH173" s="517"/>
      <c r="CI173" s="517"/>
      <c r="CJ173" s="517"/>
      <c r="CK173" s="517"/>
      <c r="CL173" s="517"/>
      <c r="CM173" s="517"/>
      <c r="CN173" s="517"/>
      <c r="CO173" s="517"/>
      <c r="CP173" s="517"/>
      <c r="CQ173" s="517"/>
      <c r="CR173" s="517"/>
      <c r="CS173" s="517"/>
      <c r="CT173" s="517"/>
      <c r="CU173" s="517"/>
      <c r="CV173" s="517"/>
      <c r="CW173" s="517"/>
      <c r="CX173" s="517"/>
      <c r="CY173" s="517"/>
      <c r="CZ173" s="517"/>
      <c r="DA173" s="517"/>
      <c r="DB173" s="517"/>
      <c r="DC173" s="517"/>
      <c r="DD173" s="517"/>
      <c r="DE173" s="517"/>
      <c r="DF173" s="517"/>
      <c r="DG173" s="517"/>
      <c r="DH173" s="517"/>
      <c r="DI173" s="517"/>
      <c r="DJ173" s="517"/>
      <c r="DK173" s="517"/>
      <c r="DL173" s="517"/>
      <c r="DM173" s="517"/>
      <c r="DN173" s="517"/>
      <c r="DO173" s="517"/>
      <c r="DP173" s="517"/>
      <c r="DQ173" s="517"/>
      <c r="DR173" s="517"/>
      <c r="DS173" s="517"/>
      <c r="DT173" s="517"/>
      <c r="DU173" s="517"/>
      <c r="DV173" s="517"/>
      <c r="DW173" s="517"/>
      <c r="DX173" s="517"/>
      <c r="DY173" s="517"/>
      <c r="DZ173" s="517"/>
      <c r="EA173" s="517"/>
      <c r="EB173" s="517"/>
      <c r="EC173" s="517"/>
      <c r="ED173" s="517"/>
      <c r="EE173" s="517"/>
      <c r="EF173" s="517"/>
      <c r="EG173" s="517"/>
      <c r="EH173" s="517"/>
      <c r="EI173" s="517"/>
      <c r="EJ173" s="517"/>
      <c r="EK173" s="517"/>
      <c r="EL173" s="517"/>
      <c r="EM173" s="517"/>
      <c r="EN173" s="517"/>
      <c r="EO173" s="517"/>
      <c r="EP173" s="517"/>
      <c r="EQ173" s="517"/>
      <c r="ER173" s="517"/>
      <c r="ES173" s="517"/>
      <c r="ET173" s="517"/>
      <c r="EU173" s="517"/>
      <c r="EV173" s="517"/>
      <c r="EW173" s="517"/>
      <c r="EX173" s="517"/>
      <c r="EY173" s="517"/>
      <c r="EZ173" s="517"/>
      <c r="FA173" s="517"/>
      <c r="FB173" s="517"/>
      <c r="FC173" s="517"/>
      <c r="FD173" s="517"/>
      <c r="FE173" s="517"/>
      <c r="FF173" s="517"/>
    </row>
    <row r="175" spans="1:162" s="519" customFormat="1" ht="15.75" customHeight="1">
      <c r="F175" s="517"/>
      <c r="G175" s="517"/>
      <c r="H175" s="517"/>
      <c r="I175" s="517"/>
      <c r="J175" s="517"/>
      <c r="K175" s="517"/>
      <c r="L175" s="517"/>
      <c r="M175" s="517"/>
      <c r="N175" s="517"/>
      <c r="O175" s="517"/>
      <c r="P175" s="517"/>
      <c r="Q175" s="517"/>
      <c r="R175" s="517"/>
      <c r="S175" s="517"/>
      <c r="T175" s="517"/>
      <c r="U175" s="517"/>
      <c r="V175" s="517"/>
      <c r="W175" s="517"/>
      <c r="X175" s="517"/>
      <c r="Y175" s="517"/>
      <c r="AA175" s="517"/>
      <c r="AC175" s="517"/>
      <c r="AD175" s="517"/>
      <c r="AE175" s="517"/>
      <c r="AF175" s="517"/>
      <c r="AG175" s="517"/>
      <c r="AH175" s="518"/>
      <c r="AI175" s="518"/>
      <c r="AJ175" s="517"/>
      <c r="AK175" s="517"/>
      <c r="AL175" s="517"/>
      <c r="AM175" s="517"/>
      <c r="AN175" s="517"/>
      <c r="AO175" s="517"/>
      <c r="AP175" s="517"/>
      <c r="AQ175" s="517"/>
      <c r="AR175" s="517"/>
      <c r="AS175" s="517"/>
      <c r="AT175" s="517"/>
      <c r="AU175" s="517"/>
      <c r="AV175" s="517"/>
      <c r="AW175" s="517"/>
      <c r="AX175" s="517"/>
      <c r="AY175" s="517"/>
      <c r="AZ175" s="517"/>
      <c r="BA175" s="517"/>
      <c r="BB175" s="517"/>
      <c r="BC175" s="517"/>
      <c r="BD175" s="517"/>
      <c r="BE175" s="517"/>
      <c r="BF175" s="517"/>
      <c r="BG175" s="517"/>
      <c r="BH175" s="517"/>
      <c r="BI175" s="517"/>
      <c r="BJ175" s="517"/>
      <c r="BK175" s="517"/>
      <c r="BL175" s="517"/>
      <c r="BM175" s="517"/>
      <c r="BN175" s="517"/>
      <c r="BO175" s="517"/>
      <c r="BP175" s="517"/>
      <c r="BQ175" s="517"/>
      <c r="BR175" s="517"/>
      <c r="BS175" s="517"/>
      <c r="BT175" s="517"/>
      <c r="BU175" s="517"/>
      <c r="BV175" s="517"/>
      <c r="BW175" s="517"/>
      <c r="BX175" s="517"/>
      <c r="BY175" s="517"/>
      <c r="BZ175" s="517"/>
      <c r="CA175" s="517"/>
      <c r="CB175" s="517"/>
      <c r="CC175" s="517"/>
      <c r="CD175" s="517"/>
      <c r="CE175" s="517"/>
      <c r="CF175" s="517"/>
      <c r="CG175" s="517"/>
      <c r="CH175" s="517"/>
      <c r="CI175" s="517"/>
      <c r="CJ175" s="517"/>
      <c r="CK175" s="517"/>
      <c r="CL175" s="517"/>
      <c r="CM175" s="517"/>
      <c r="CN175" s="517"/>
      <c r="CO175" s="517"/>
      <c r="CP175" s="517"/>
      <c r="CQ175" s="517"/>
      <c r="CR175" s="517"/>
      <c r="CS175" s="517"/>
      <c r="CT175" s="517"/>
      <c r="CU175" s="517"/>
      <c r="CV175" s="517"/>
      <c r="CW175" s="517"/>
      <c r="CX175" s="517"/>
      <c r="CY175" s="517"/>
      <c r="CZ175" s="517"/>
      <c r="DA175" s="517"/>
      <c r="DB175" s="517"/>
      <c r="DC175" s="517"/>
      <c r="DD175" s="517"/>
      <c r="DE175" s="517"/>
      <c r="DF175" s="517"/>
      <c r="DG175" s="517"/>
      <c r="DH175" s="517"/>
      <c r="DI175" s="517"/>
      <c r="DJ175" s="517"/>
      <c r="DK175" s="517"/>
      <c r="DL175" s="517"/>
      <c r="DM175" s="517"/>
      <c r="DN175" s="517"/>
      <c r="DO175" s="517"/>
      <c r="DP175" s="517"/>
      <c r="DQ175" s="517"/>
      <c r="DR175" s="517"/>
      <c r="DS175" s="517"/>
      <c r="DT175" s="517"/>
      <c r="DU175" s="517"/>
      <c r="DV175" s="517"/>
      <c r="DW175" s="517"/>
      <c r="DX175" s="517"/>
      <c r="DY175" s="517"/>
      <c r="DZ175" s="517"/>
      <c r="EA175" s="517"/>
      <c r="EB175" s="517"/>
      <c r="EC175" s="517"/>
      <c r="ED175" s="517"/>
      <c r="EE175" s="517"/>
      <c r="EF175" s="517"/>
      <c r="EG175" s="517"/>
      <c r="EH175" s="517"/>
      <c r="EI175" s="517"/>
      <c r="EJ175" s="517"/>
      <c r="EK175" s="517"/>
      <c r="EL175" s="517"/>
      <c r="EM175" s="517"/>
      <c r="EN175" s="517"/>
      <c r="EO175" s="517"/>
      <c r="EP175" s="517"/>
      <c r="EQ175" s="517"/>
      <c r="ER175" s="517"/>
      <c r="ES175" s="517"/>
      <c r="ET175" s="517"/>
      <c r="EU175" s="517"/>
      <c r="EV175" s="517"/>
      <c r="EW175" s="517"/>
      <c r="EX175" s="517"/>
      <c r="EY175" s="517"/>
      <c r="EZ175" s="517"/>
      <c r="FA175" s="517"/>
      <c r="FB175" s="517"/>
      <c r="FC175" s="517"/>
      <c r="FD175" s="517"/>
      <c r="FE175" s="517"/>
      <c r="FF175" s="517"/>
    </row>
    <row r="177" spans="6:162" s="519" customFormat="1" ht="15.75" customHeight="1">
      <c r="F177" s="517"/>
      <c r="G177" s="517"/>
      <c r="H177" s="517"/>
      <c r="I177" s="517"/>
      <c r="J177" s="517"/>
      <c r="K177" s="517"/>
      <c r="L177" s="517"/>
      <c r="M177" s="517"/>
      <c r="N177" s="517"/>
      <c r="O177" s="517"/>
      <c r="P177" s="517"/>
      <c r="Q177" s="517"/>
      <c r="R177" s="517"/>
      <c r="S177" s="517"/>
      <c r="T177" s="517"/>
      <c r="U177" s="517"/>
      <c r="V177" s="517"/>
      <c r="W177" s="517"/>
      <c r="X177" s="517"/>
      <c r="Y177" s="517"/>
      <c r="AA177" s="517"/>
      <c r="AC177" s="517"/>
      <c r="AD177" s="517"/>
      <c r="AE177" s="517"/>
      <c r="AF177" s="517"/>
      <c r="AG177" s="517"/>
      <c r="AH177" s="518"/>
      <c r="AI177" s="518"/>
      <c r="AJ177" s="517"/>
      <c r="AK177" s="517"/>
      <c r="AL177" s="517"/>
      <c r="AM177" s="517"/>
      <c r="AN177" s="517"/>
      <c r="AO177" s="517"/>
      <c r="AP177" s="517"/>
      <c r="AQ177" s="517"/>
      <c r="AR177" s="517"/>
      <c r="AS177" s="517"/>
      <c r="AT177" s="517"/>
      <c r="AU177" s="517"/>
      <c r="AV177" s="517"/>
      <c r="AW177" s="517"/>
      <c r="AX177" s="517"/>
      <c r="AY177" s="517"/>
      <c r="AZ177" s="517"/>
      <c r="BA177" s="517"/>
      <c r="BB177" s="517"/>
      <c r="BC177" s="517"/>
      <c r="BD177" s="517"/>
      <c r="BE177" s="517"/>
      <c r="BF177" s="517"/>
      <c r="BG177" s="517"/>
      <c r="BH177" s="517"/>
      <c r="BI177" s="517"/>
      <c r="BJ177" s="517"/>
      <c r="BK177" s="517"/>
      <c r="BL177" s="517"/>
      <c r="BM177" s="517"/>
      <c r="BN177" s="517"/>
      <c r="BO177" s="517"/>
      <c r="BP177" s="517"/>
      <c r="BQ177" s="517"/>
      <c r="BR177" s="517"/>
      <c r="BS177" s="517"/>
      <c r="BT177" s="517"/>
      <c r="BU177" s="517"/>
      <c r="BV177" s="517"/>
      <c r="BW177" s="517"/>
      <c r="BX177" s="517"/>
      <c r="BY177" s="517"/>
      <c r="BZ177" s="517"/>
      <c r="CA177" s="517"/>
      <c r="CB177" s="517"/>
      <c r="CC177" s="517"/>
      <c r="CD177" s="517"/>
      <c r="CE177" s="517"/>
      <c r="CF177" s="517"/>
      <c r="CG177" s="517"/>
      <c r="CH177" s="517"/>
      <c r="CI177" s="517"/>
      <c r="CJ177" s="517"/>
      <c r="CK177" s="517"/>
      <c r="CL177" s="517"/>
      <c r="CM177" s="517"/>
      <c r="CN177" s="517"/>
      <c r="CO177" s="517"/>
      <c r="CP177" s="517"/>
      <c r="CQ177" s="517"/>
      <c r="CR177" s="517"/>
      <c r="CS177" s="517"/>
      <c r="CT177" s="517"/>
      <c r="CU177" s="517"/>
      <c r="CV177" s="517"/>
      <c r="CW177" s="517"/>
      <c r="CX177" s="517"/>
      <c r="CY177" s="517"/>
      <c r="CZ177" s="517"/>
      <c r="DA177" s="517"/>
      <c r="DB177" s="517"/>
      <c r="DC177" s="517"/>
      <c r="DD177" s="517"/>
      <c r="DE177" s="517"/>
      <c r="DF177" s="517"/>
      <c r="DG177" s="517"/>
      <c r="DH177" s="517"/>
      <c r="DI177" s="517"/>
      <c r="DJ177" s="517"/>
      <c r="DK177" s="517"/>
      <c r="DL177" s="517"/>
      <c r="DM177" s="517"/>
      <c r="DN177" s="517"/>
      <c r="DO177" s="517"/>
      <c r="DP177" s="517"/>
      <c r="DQ177" s="517"/>
      <c r="DR177" s="517"/>
      <c r="DS177" s="517"/>
      <c r="DT177" s="517"/>
      <c r="DU177" s="517"/>
      <c r="DV177" s="517"/>
      <c r="DW177" s="517"/>
      <c r="DX177" s="517"/>
      <c r="DY177" s="517"/>
      <c r="DZ177" s="517"/>
      <c r="EA177" s="517"/>
      <c r="EB177" s="517"/>
      <c r="EC177" s="517"/>
      <c r="ED177" s="517"/>
      <c r="EE177" s="517"/>
      <c r="EF177" s="517"/>
      <c r="EG177" s="517"/>
      <c r="EH177" s="517"/>
      <c r="EI177" s="517"/>
      <c r="EJ177" s="517"/>
      <c r="EK177" s="517"/>
      <c r="EL177" s="517"/>
      <c r="EM177" s="517"/>
      <c r="EN177" s="517"/>
      <c r="EO177" s="517"/>
      <c r="EP177" s="517"/>
      <c r="EQ177" s="517"/>
      <c r="ER177" s="517"/>
      <c r="ES177" s="517"/>
      <c r="ET177" s="517"/>
      <c r="EU177" s="517"/>
      <c r="EV177" s="517"/>
      <c r="EW177" s="517"/>
      <c r="EX177" s="517"/>
      <c r="EY177" s="517"/>
      <c r="EZ177" s="517"/>
      <c r="FA177" s="517"/>
      <c r="FB177" s="517"/>
      <c r="FC177" s="517"/>
      <c r="FD177" s="517"/>
      <c r="FE177" s="517"/>
      <c r="FF177" s="517"/>
    </row>
    <row r="179" spans="6:162" s="519" customFormat="1" ht="15.75" customHeight="1">
      <c r="F179" s="517"/>
      <c r="G179" s="517"/>
      <c r="H179" s="517"/>
      <c r="I179" s="517"/>
      <c r="J179" s="517"/>
      <c r="K179" s="517"/>
      <c r="L179" s="517"/>
      <c r="M179" s="517"/>
      <c r="N179" s="517"/>
      <c r="O179" s="517"/>
      <c r="P179" s="517"/>
      <c r="Q179" s="517"/>
      <c r="R179" s="517"/>
      <c r="S179" s="517"/>
      <c r="T179" s="517"/>
      <c r="U179" s="517"/>
      <c r="V179" s="517"/>
      <c r="W179" s="517"/>
      <c r="X179" s="517"/>
      <c r="Y179" s="517"/>
      <c r="AA179" s="517"/>
      <c r="AC179" s="517"/>
      <c r="AD179" s="517"/>
      <c r="AE179" s="517"/>
      <c r="AF179" s="517"/>
      <c r="AG179" s="517"/>
      <c r="AH179" s="518"/>
      <c r="AI179" s="518"/>
      <c r="AJ179" s="517"/>
      <c r="AK179" s="517"/>
      <c r="AL179" s="517"/>
      <c r="AM179" s="517"/>
      <c r="AN179" s="517"/>
      <c r="AO179" s="517"/>
      <c r="AP179" s="517"/>
      <c r="AQ179" s="517"/>
      <c r="AR179" s="517"/>
      <c r="AS179" s="517"/>
      <c r="AT179" s="517"/>
      <c r="AU179" s="517"/>
      <c r="AV179" s="517"/>
      <c r="AW179" s="517"/>
      <c r="AX179" s="517"/>
      <c r="AY179" s="517"/>
      <c r="AZ179" s="517"/>
      <c r="BA179" s="517"/>
      <c r="BB179" s="517"/>
      <c r="BC179" s="517"/>
      <c r="BD179" s="517"/>
      <c r="BE179" s="517"/>
      <c r="BF179" s="517"/>
      <c r="BG179" s="517"/>
      <c r="BH179" s="517"/>
      <c r="BI179" s="517"/>
      <c r="BJ179" s="517"/>
      <c r="BK179" s="517"/>
      <c r="BL179" s="517"/>
      <c r="BM179" s="517"/>
      <c r="BN179" s="517"/>
      <c r="BO179" s="517"/>
      <c r="BP179" s="517"/>
      <c r="BQ179" s="517"/>
      <c r="BR179" s="517"/>
      <c r="BS179" s="517"/>
      <c r="BT179" s="517"/>
      <c r="BU179" s="517"/>
      <c r="BV179" s="517"/>
      <c r="BW179" s="517"/>
      <c r="BX179" s="517"/>
      <c r="BY179" s="517"/>
      <c r="BZ179" s="517"/>
      <c r="CA179" s="517"/>
      <c r="CB179" s="517"/>
      <c r="CC179" s="517"/>
      <c r="CD179" s="517"/>
      <c r="CE179" s="517"/>
      <c r="CF179" s="517"/>
      <c r="CG179" s="517"/>
      <c r="CH179" s="517"/>
      <c r="CI179" s="517"/>
      <c r="CJ179" s="517"/>
      <c r="CK179" s="517"/>
      <c r="CL179" s="517"/>
      <c r="CM179" s="517"/>
      <c r="CN179" s="517"/>
      <c r="CO179" s="517"/>
      <c r="CP179" s="517"/>
      <c r="CQ179" s="517"/>
      <c r="CR179" s="517"/>
      <c r="CS179" s="517"/>
      <c r="CT179" s="517"/>
      <c r="CU179" s="517"/>
      <c r="CV179" s="517"/>
      <c r="CW179" s="517"/>
      <c r="CX179" s="517"/>
      <c r="CY179" s="517"/>
      <c r="CZ179" s="517"/>
      <c r="DA179" s="517"/>
      <c r="DB179" s="517"/>
      <c r="DC179" s="517"/>
      <c r="DD179" s="517"/>
      <c r="DE179" s="517"/>
      <c r="DF179" s="517"/>
      <c r="DG179" s="517"/>
      <c r="DH179" s="517"/>
      <c r="DI179" s="517"/>
      <c r="DJ179" s="517"/>
      <c r="DK179" s="517"/>
      <c r="DL179" s="517"/>
      <c r="DM179" s="517"/>
      <c r="DN179" s="517"/>
      <c r="DO179" s="517"/>
      <c r="DP179" s="517"/>
      <c r="DQ179" s="517"/>
      <c r="DR179" s="517"/>
      <c r="DS179" s="517"/>
      <c r="DT179" s="517"/>
      <c r="DU179" s="517"/>
      <c r="DV179" s="517"/>
      <c r="DW179" s="517"/>
      <c r="DX179" s="517"/>
      <c r="DY179" s="517"/>
      <c r="DZ179" s="517"/>
      <c r="EA179" s="517"/>
      <c r="EB179" s="517"/>
      <c r="EC179" s="517"/>
      <c r="ED179" s="517"/>
      <c r="EE179" s="517"/>
      <c r="EF179" s="517"/>
      <c r="EG179" s="517"/>
      <c r="EH179" s="517"/>
      <c r="EI179" s="517"/>
      <c r="EJ179" s="517"/>
      <c r="EK179" s="517"/>
      <c r="EL179" s="517"/>
      <c r="EM179" s="517"/>
      <c r="EN179" s="517"/>
      <c r="EO179" s="517"/>
      <c r="EP179" s="517"/>
      <c r="EQ179" s="517"/>
      <c r="ER179" s="517"/>
      <c r="ES179" s="517"/>
      <c r="ET179" s="517"/>
      <c r="EU179" s="517"/>
      <c r="EV179" s="517"/>
      <c r="EW179" s="517"/>
      <c r="EX179" s="517"/>
      <c r="EY179" s="517"/>
      <c r="EZ179" s="517"/>
      <c r="FA179" s="517"/>
      <c r="FB179" s="517"/>
      <c r="FC179" s="517"/>
      <c r="FD179" s="517"/>
      <c r="FE179" s="517"/>
      <c r="FF179" s="517"/>
    </row>
    <row r="181" spans="6:162" s="519" customFormat="1" ht="15.75" customHeight="1">
      <c r="F181" s="517"/>
      <c r="G181" s="517"/>
      <c r="H181" s="517"/>
      <c r="I181" s="517"/>
      <c r="J181" s="517"/>
      <c r="K181" s="517"/>
      <c r="L181" s="517"/>
      <c r="M181" s="517"/>
      <c r="N181" s="517"/>
      <c r="O181" s="517"/>
      <c r="P181" s="517"/>
      <c r="Q181" s="517"/>
      <c r="R181" s="517"/>
      <c r="S181" s="517"/>
      <c r="T181" s="517"/>
      <c r="U181" s="517"/>
      <c r="V181" s="517"/>
      <c r="W181" s="517"/>
      <c r="X181" s="517"/>
      <c r="Y181" s="517"/>
      <c r="AA181" s="517"/>
      <c r="AC181" s="517"/>
      <c r="AD181" s="517"/>
      <c r="AE181" s="517"/>
      <c r="AF181" s="517"/>
      <c r="AG181" s="517"/>
      <c r="AH181" s="518"/>
      <c r="AI181" s="518"/>
      <c r="AJ181" s="517"/>
      <c r="AK181" s="517"/>
      <c r="AL181" s="517"/>
      <c r="AM181" s="517"/>
      <c r="AN181" s="517"/>
      <c r="AO181" s="517"/>
      <c r="AP181" s="517"/>
      <c r="AQ181" s="517"/>
      <c r="AR181" s="517"/>
      <c r="AS181" s="517"/>
      <c r="AT181" s="517"/>
      <c r="AU181" s="517"/>
      <c r="AV181" s="517"/>
      <c r="AW181" s="517"/>
      <c r="AX181" s="517"/>
      <c r="AY181" s="517"/>
      <c r="AZ181" s="517"/>
      <c r="BA181" s="517"/>
      <c r="BB181" s="517"/>
      <c r="BC181" s="517"/>
      <c r="BD181" s="517"/>
      <c r="BE181" s="517"/>
      <c r="BF181" s="517"/>
      <c r="BG181" s="517"/>
      <c r="BH181" s="517"/>
      <c r="BI181" s="517"/>
      <c r="BJ181" s="517"/>
      <c r="BK181" s="517"/>
      <c r="BL181" s="517"/>
      <c r="BM181" s="517"/>
      <c r="BN181" s="517"/>
      <c r="BO181" s="517"/>
      <c r="BP181" s="517"/>
      <c r="BQ181" s="517"/>
      <c r="BR181" s="517"/>
      <c r="BS181" s="517"/>
      <c r="BT181" s="517"/>
      <c r="BU181" s="517"/>
      <c r="BV181" s="517"/>
      <c r="BW181" s="517"/>
      <c r="BX181" s="517"/>
      <c r="BY181" s="517"/>
      <c r="BZ181" s="517"/>
      <c r="CA181" s="517"/>
      <c r="CB181" s="517"/>
      <c r="CC181" s="517"/>
      <c r="CD181" s="517"/>
      <c r="CE181" s="517"/>
      <c r="CF181" s="517"/>
      <c r="CG181" s="517"/>
      <c r="CH181" s="517"/>
      <c r="CI181" s="517"/>
      <c r="CJ181" s="517"/>
      <c r="CK181" s="517"/>
      <c r="CL181" s="517"/>
      <c r="CM181" s="517"/>
      <c r="CN181" s="517"/>
      <c r="CO181" s="517"/>
      <c r="CP181" s="517"/>
      <c r="CQ181" s="517"/>
      <c r="CR181" s="517"/>
      <c r="CS181" s="517"/>
      <c r="CT181" s="517"/>
      <c r="CU181" s="517"/>
      <c r="CV181" s="517"/>
      <c r="CW181" s="517"/>
      <c r="CX181" s="517"/>
      <c r="CY181" s="517"/>
      <c r="CZ181" s="517"/>
      <c r="DA181" s="517"/>
      <c r="DB181" s="517"/>
      <c r="DC181" s="517"/>
      <c r="DD181" s="517"/>
      <c r="DE181" s="517"/>
      <c r="DF181" s="517"/>
      <c r="DG181" s="517"/>
      <c r="DH181" s="517"/>
      <c r="DI181" s="517"/>
      <c r="DJ181" s="517"/>
      <c r="DK181" s="517"/>
      <c r="DL181" s="517"/>
      <c r="DM181" s="517"/>
      <c r="DN181" s="517"/>
      <c r="DO181" s="517"/>
      <c r="DP181" s="517"/>
      <c r="DQ181" s="517"/>
      <c r="DR181" s="517"/>
      <c r="DS181" s="517"/>
      <c r="DT181" s="517"/>
      <c r="DU181" s="517"/>
      <c r="DV181" s="517"/>
      <c r="DW181" s="517"/>
      <c r="DX181" s="517"/>
      <c r="DY181" s="517"/>
      <c r="DZ181" s="517"/>
      <c r="EA181" s="517"/>
      <c r="EB181" s="517"/>
      <c r="EC181" s="517"/>
      <c r="ED181" s="517"/>
      <c r="EE181" s="517"/>
      <c r="EF181" s="517"/>
      <c r="EG181" s="517"/>
      <c r="EH181" s="517"/>
      <c r="EI181" s="517"/>
      <c r="EJ181" s="517"/>
      <c r="EK181" s="517"/>
      <c r="EL181" s="517"/>
      <c r="EM181" s="517"/>
      <c r="EN181" s="517"/>
      <c r="EO181" s="517"/>
      <c r="EP181" s="517"/>
      <c r="EQ181" s="517"/>
      <c r="ER181" s="517"/>
      <c r="ES181" s="517"/>
      <c r="ET181" s="517"/>
      <c r="EU181" s="517"/>
      <c r="EV181" s="517"/>
      <c r="EW181" s="517"/>
      <c r="EX181" s="517"/>
      <c r="EY181" s="517"/>
      <c r="EZ181" s="517"/>
      <c r="FA181" s="517"/>
      <c r="FB181" s="517"/>
      <c r="FC181" s="517"/>
      <c r="FD181" s="517"/>
      <c r="FE181" s="517"/>
      <c r="FF181" s="517"/>
    </row>
    <row r="183" spans="6:162" s="519" customFormat="1" ht="15.75" customHeight="1">
      <c r="F183" s="517"/>
      <c r="G183" s="517"/>
      <c r="H183" s="517"/>
      <c r="I183" s="517"/>
      <c r="J183" s="517"/>
      <c r="K183" s="517"/>
      <c r="L183" s="517"/>
      <c r="M183" s="517"/>
      <c r="N183" s="517"/>
      <c r="O183" s="517"/>
      <c r="P183" s="517"/>
      <c r="Q183" s="517"/>
      <c r="R183" s="517"/>
      <c r="S183" s="517"/>
      <c r="T183" s="517"/>
      <c r="U183" s="517"/>
      <c r="V183" s="517"/>
      <c r="W183" s="517"/>
      <c r="X183" s="517"/>
      <c r="Y183" s="517"/>
      <c r="AA183" s="517"/>
      <c r="AC183" s="517"/>
      <c r="AD183" s="517"/>
      <c r="AE183" s="517"/>
      <c r="AF183" s="517"/>
      <c r="AG183" s="517"/>
      <c r="AH183" s="518"/>
      <c r="AI183" s="518"/>
      <c r="AJ183" s="517"/>
      <c r="AK183" s="517"/>
      <c r="AL183" s="517"/>
      <c r="AM183" s="517"/>
      <c r="AN183" s="517"/>
      <c r="AO183" s="517"/>
      <c r="AP183" s="517"/>
      <c r="AQ183" s="517"/>
      <c r="AR183" s="517"/>
      <c r="AS183" s="517"/>
      <c r="AT183" s="517"/>
      <c r="AU183" s="517"/>
      <c r="AV183" s="517"/>
      <c r="AW183" s="517"/>
      <c r="AX183" s="517"/>
      <c r="AY183" s="517"/>
      <c r="AZ183" s="517"/>
      <c r="BA183" s="517"/>
      <c r="BB183" s="517"/>
      <c r="BC183" s="517"/>
      <c r="BD183" s="517"/>
      <c r="BE183" s="517"/>
      <c r="BF183" s="517"/>
      <c r="BG183" s="517"/>
      <c r="BH183" s="517"/>
      <c r="BI183" s="517"/>
      <c r="BJ183" s="517"/>
      <c r="BK183" s="517"/>
      <c r="BL183" s="517"/>
      <c r="BM183" s="517"/>
      <c r="BN183" s="517"/>
      <c r="BO183" s="517"/>
      <c r="BP183" s="517"/>
      <c r="BQ183" s="517"/>
      <c r="BR183" s="517"/>
      <c r="BS183" s="517"/>
      <c r="BT183" s="517"/>
      <c r="BU183" s="517"/>
      <c r="BV183" s="517"/>
      <c r="BW183" s="517"/>
      <c r="BX183" s="517"/>
      <c r="BY183" s="517"/>
      <c r="BZ183" s="517"/>
      <c r="CA183" s="517"/>
      <c r="CB183" s="517"/>
      <c r="CC183" s="517"/>
      <c r="CD183" s="517"/>
      <c r="CE183" s="517"/>
      <c r="CF183" s="517"/>
      <c r="CG183" s="517"/>
      <c r="CH183" s="517"/>
      <c r="CI183" s="517"/>
      <c r="CJ183" s="517"/>
      <c r="CK183" s="517"/>
      <c r="CL183" s="517"/>
      <c r="CM183" s="517"/>
      <c r="CN183" s="517"/>
      <c r="CO183" s="517"/>
      <c r="CP183" s="517"/>
      <c r="CQ183" s="517"/>
      <c r="CR183" s="517"/>
      <c r="CS183" s="517"/>
      <c r="CT183" s="517"/>
      <c r="CU183" s="517"/>
      <c r="CV183" s="517"/>
      <c r="CW183" s="517"/>
      <c r="CX183" s="517"/>
      <c r="CY183" s="517"/>
      <c r="CZ183" s="517"/>
      <c r="DA183" s="517"/>
      <c r="DB183" s="517"/>
      <c r="DC183" s="517"/>
      <c r="DD183" s="517"/>
      <c r="DE183" s="517"/>
      <c r="DF183" s="517"/>
      <c r="DG183" s="517"/>
      <c r="DH183" s="517"/>
      <c r="DI183" s="517"/>
      <c r="DJ183" s="517"/>
      <c r="DK183" s="517"/>
      <c r="DL183" s="517"/>
      <c r="DM183" s="517"/>
      <c r="DN183" s="517"/>
      <c r="DO183" s="517"/>
      <c r="DP183" s="517"/>
      <c r="DQ183" s="517"/>
      <c r="DR183" s="517"/>
      <c r="DS183" s="517"/>
      <c r="DT183" s="517"/>
      <c r="DU183" s="517"/>
      <c r="DV183" s="517"/>
      <c r="DW183" s="517"/>
      <c r="DX183" s="517"/>
      <c r="DY183" s="517"/>
      <c r="DZ183" s="517"/>
      <c r="EA183" s="517"/>
      <c r="EB183" s="517"/>
      <c r="EC183" s="517"/>
      <c r="ED183" s="517"/>
      <c r="EE183" s="517"/>
      <c r="EF183" s="517"/>
      <c r="EG183" s="517"/>
      <c r="EH183" s="517"/>
      <c r="EI183" s="517"/>
      <c r="EJ183" s="517"/>
      <c r="EK183" s="517"/>
      <c r="EL183" s="517"/>
      <c r="EM183" s="517"/>
      <c r="EN183" s="517"/>
      <c r="EO183" s="517"/>
      <c r="EP183" s="517"/>
      <c r="EQ183" s="517"/>
      <c r="ER183" s="517"/>
      <c r="ES183" s="517"/>
      <c r="ET183" s="517"/>
      <c r="EU183" s="517"/>
      <c r="EV183" s="517"/>
      <c r="EW183" s="517"/>
      <c r="EX183" s="517"/>
      <c r="EY183" s="517"/>
      <c r="EZ183" s="517"/>
      <c r="FA183" s="517"/>
      <c r="FB183" s="517"/>
      <c r="FC183" s="517"/>
      <c r="FD183" s="517"/>
      <c r="FE183" s="517"/>
      <c r="FF183" s="517"/>
    </row>
    <row r="185" spans="6:162" s="519" customFormat="1" ht="15.75" customHeight="1">
      <c r="F185" s="517"/>
      <c r="G185" s="517"/>
      <c r="H185" s="517"/>
      <c r="I185" s="517"/>
      <c r="J185" s="517"/>
      <c r="K185" s="517"/>
      <c r="L185" s="517"/>
      <c r="M185" s="517"/>
      <c r="N185" s="517"/>
      <c r="O185" s="517"/>
      <c r="P185" s="517"/>
      <c r="Q185" s="517"/>
      <c r="R185" s="517"/>
      <c r="S185" s="517"/>
      <c r="T185" s="517"/>
      <c r="U185" s="517"/>
      <c r="V185" s="517"/>
      <c r="W185" s="517"/>
      <c r="X185" s="517"/>
      <c r="Y185" s="517"/>
      <c r="AA185" s="517"/>
      <c r="AC185" s="517"/>
      <c r="AD185" s="517"/>
      <c r="AE185" s="517"/>
      <c r="AF185" s="517"/>
      <c r="AG185" s="517"/>
      <c r="AH185" s="518"/>
      <c r="AI185" s="518"/>
      <c r="AJ185" s="517"/>
      <c r="AK185" s="517"/>
      <c r="AL185" s="517"/>
      <c r="AM185" s="517"/>
      <c r="AN185" s="517"/>
      <c r="AO185" s="517"/>
      <c r="AP185" s="517"/>
      <c r="AQ185" s="517"/>
      <c r="AR185" s="517"/>
      <c r="AS185" s="517"/>
      <c r="AT185" s="517"/>
      <c r="AU185" s="517"/>
      <c r="AV185" s="517"/>
      <c r="AW185" s="517"/>
      <c r="AX185" s="517"/>
      <c r="AY185" s="517"/>
      <c r="AZ185" s="517"/>
      <c r="BA185" s="517"/>
      <c r="BB185" s="517"/>
      <c r="BC185" s="517"/>
      <c r="BD185" s="517"/>
      <c r="BE185" s="517"/>
      <c r="BF185" s="517"/>
      <c r="BG185" s="517"/>
      <c r="BH185" s="517"/>
      <c r="BI185" s="517"/>
      <c r="BJ185" s="517"/>
      <c r="BK185" s="517"/>
      <c r="BL185" s="517"/>
      <c r="BM185" s="517"/>
      <c r="BN185" s="517"/>
      <c r="BO185" s="517"/>
      <c r="BP185" s="517"/>
      <c r="BQ185" s="517"/>
      <c r="BR185" s="517"/>
      <c r="BS185" s="517"/>
      <c r="BT185" s="517"/>
      <c r="BU185" s="517"/>
      <c r="BV185" s="517"/>
      <c r="BW185" s="517"/>
      <c r="BX185" s="517"/>
      <c r="BY185" s="517"/>
      <c r="BZ185" s="517"/>
      <c r="CA185" s="517"/>
      <c r="CB185" s="517"/>
      <c r="CC185" s="517"/>
      <c r="CD185" s="517"/>
      <c r="CE185" s="517"/>
      <c r="CF185" s="517"/>
      <c r="CG185" s="517"/>
      <c r="CH185" s="517"/>
      <c r="CI185" s="517"/>
      <c r="CJ185" s="517"/>
      <c r="CK185" s="517"/>
      <c r="CL185" s="517"/>
      <c r="CM185" s="517"/>
      <c r="CN185" s="517"/>
      <c r="CO185" s="517"/>
      <c r="CP185" s="517"/>
      <c r="CQ185" s="517"/>
      <c r="CR185" s="517"/>
      <c r="CS185" s="517"/>
      <c r="CT185" s="517"/>
      <c r="CU185" s="517"/>
      <c r="CV185" s="517"/>
      <c r="CW185" s="517"/>
      <c r="CX185" s="517"/>
      <c r="CY185" s="517"/>
      <c r="CZ185" s="517"/>
      <c r="DA185" s="517"/>
      <c r="DB185" s="517"/>
      <c r="DC185" s="517"/>
      <c r="DD185" s="517"/>
      <c r="DE185" s="517"/>
      <c r="DF185" s="517"/>
      <c r="DG185" s="517"/>
      <c r="DH185" s="517"/>
      <c r="DI185" s="517"/>
      <c r="DJ185" s="517"/>
      <c r="DK185" s="517"/>
      <c r="DL185" s="517"/>
      <c r="DM185" s="517"/>
      <c r="DN185" s="517"/>
      <c r="DO185" s="517"/>
      <c r="DP185" s="517"/>
      <c r="DQ185" s="517"/>
      <c r="DR185" s="517"/>
      <c r="DS185" s="517"/>
      <c r="DT185" s="517"/>
      <c r="DU185" s="517"/>
      <c r="DV185" s="517"/>
      <c r="DW185" s="517"/>
      <c r="DX185" s="517"/>
      <c r="DY185" s="517"/>
      <c r="DZ185" s="517"/>
      <c r="EA185" s="517"/>
      <c r="EB185" s="517"/>
      <c r="EC185" s="517"/>
      <c r="ED185" s="517"/>
      <c r="EE185" s="517"/>
      <c r="EF185" s="517"/>
      <c r="EG185" s="517"/>
      <c r="EH185" s="517"/>
      <c r="EI185" s="517"/>
      <c r="EJ185" s="517"/>
      <c r="EK185" s="517"/>
      <c r="EL185" s="517"/>
      <c r="EM185" s="517"/>
      <c r="EN185" s="517"/>
      <c r="EO185" s="517"/>
      <c r="EP185" s="517"/>
      <c r="EQ185" s="517"/>
      <c r="ER185" s="517"/>
      <c r="ES185" s="517"/>
      <c r="ET185" s="517"/>
      <c r="EU185" s="517"/>
      <c r="EV185" s="517"/>
      <c r="EW185" s="517"/>
      <c r="EX185" s="517"/>
      <c r="EY185" s="517"/>
      <c r="EZ185" s="517"/>
      <c r="FA185" s="517"/>
      <c r="FB185" s="517"/>
      <c r="FC185" s="517"/>
      <c r="FD185" s="517"/>
      <c r="FE185" s="517"/>
      <c r="FF185" s="517"/>
    </row>
    <row r="187" spans="6:162" s="519" customFormat="1" ht="15.75" customHeight="1">
      <c r="F187" s="517"/>
      <c r="G187" s="517"/>
      <c r="H187" s="517"/>
      <c r="I187" s="517"/>
      <c r="J187" s="517"/>
      <c r="K187" s="517"/>
      <c r="L187" s="517"/>
      <c r="M187" s="517"/>
      <c r="N187" s="517"/>
      <c r="O187" s="517"/>
      <c r="P187" s="517"/>
      <c r="Q187" s="517"/>
      <c r="R187" s="517"/>
      <c r="S187" s="517"/>
      <c r="T187" s="517"/>
      <c r="U187" s="517"/>
      <c r="V187" s="517"/>
      <c r="W187" s="517"/>
      <c r="X187" s="517"/>
      <c r="Y187" s="517"/>
      <c r="AA187" s="517"/>
      <c r="AC187" s="517"/>
      <c r="AD187" s="517"/>
      <c r="AE187" s="517"/>
      <c r="AF187" s="517"/>
      <c r="AG187" s="517"/>
      <c r="AH187" s="518"/>
      <c r="AI187" s="518"/>
      <c r="AJ187" s="517"/>
      <c r="AK187" s="517"/>
      <c r="AL187" s="517"/>
      <c r="AM187" s="517"/>
      <c r="AN187" s="517"/>
      <c r="AO187" s="517"/>
      <c r="AP187" s="517"/>
      <c r="AQ187" s="517"/>
      <c r="AR187" s="517"/>
      <c r="AS187" s="517"/>
      <c r="AT187" s="517"/>
      <c r="AU187" s="517"/>
      <c r="AV187" s="517"/>
      <c r="AW187" s="517"/>
      <c r="AX187" s="517"/>
      <c r="AY187" s="517"/>
      <c r="AZ187" s="517"/>
      <c r="BA187" s="517"/>
      <c r="BB187" s="517"/>
      <c r="BC187" s="517"/>
      <c r="BD187" s="517"/>
      <c r="BE187" s="517"/>
      <c r="BF187" s="517"/>
      <c r="BG187" s="517"/>
      <c r="BH187" s="517"/>
      <c r="BI187" s="517"/>
      <c r="BJ187" s="517"/>
      <c r="BK187" s="517"/>
      <c r="BL187" s="517"/>
      <c r="BM187" s="517"/>
      <c r="BN187" s="517"/>
      <c r="BO187" s="517"/>
      <c r="BP187" s="517"/>
      <c r="BQ187" s="517"/>
      <c r="BR187" s="517"/>
      <c r="BS187" s="517"/>
      <c r="BT187" s="517"/>
      <c r="BU187" s="517"/>
      <c r="BV187" s="517"/>
      <c r="BW187" s="517"/>
      <c r="BX187" s="517"/>
      <c r="BY187" s="517"/>
      <c r="BZ187" s="517"/>
      <c r="CA187" s="517"/>
      <c r="CB187" s="517"/>
      <c r="CC187" s="517"/>
      <c r="CD187" s="517"/>
      <c r="CE187" s="517"/>
      <c r="CF187" s="517"/>
      <c r="CG187" s="517"/>
      <c r="CH187" s="517"/>
      <c r="CI187" s="517"/>
      <c r="CJ187" s="517"/>
      <c r="CK187" s="517"/>
      <c r="CL187" s="517"/>
      <c r="CM187" s="517"/>
      <c r="CN187" s="517"/>
      <c r="CO187" s="517"/>
      <c r="CP187" s="517"/>
      <c r="CQ187" s="517"/>
      <c r="CR187" s="517"/>
      <c r="CS187" s="517"/>
      <c r="CT187" s="517"/>
      <c r="CU187" s="517"/>
      <c r="CV187" s="517"/>
      <c r="CW187" s="517"/>
      <c r="CX187" s="517"/>
      <c r="CY187" s="517"/>
      <c r="CZ187" s="517"/>
      <c r="DA187" s="517"/>
      <c r="DB187" s="517"/>
      <c r="DC187" s="517"/>
      <c r="DD187" s="517"/>
      <c r="DE187" s="517"/>
      <c r="DF187" s="517"/>
      <c r="DG187" s="517"/>
      <c r="DH187" s="517"/>
      <c r="DI187" s="517"/>
      <c r="DJ187" s="517"/>
      <c r="DK187" s="517"/>
      <c r="DL187" s="517"/>
      <c r="DM187" s="517"/>
      <c r="DN187" s="517"/>
      <c r="DO187" s="517"/>
      <c r="DP187" s="517"/>
      <c r="DQ187" s="517"/>
      <c r="DR187" s="517"/>
      <c r="DS187" s="517"/>
      <c r="DT187" s="517"/>
      <c r="DU187" s="517"/>
      <c r="DV187" s="517"/>
      <c r="DW187" s="517"/>
      <c r="DX187" s="517"/>
      <c r="DY187" s="517"/>
      <c r="DZ187" s="517"/>
      <c r="EA187" s="517"/>
      <c r="EB187" s="517"/>
      <c r="EC187" s="517"/>
      <c r="ED187" s="517"/>
      <c r="EE187" s="517"/>
      <c r="EF187" s="517"/>
      <c r="EG187" s="517"/>
      <c r="EH187" s="517"/>
      <c r="EI187" s="517"/>
      <c r="EJ187" s="517"/>
      <c r="EK187" s="517"/>
      <c r="EL187" s="517"/>
      <c r="EM187" s="517"/>
      <c r="EN187" s="517"/>
      <c r="EO187" s="517"/>
      <c r="EP187" s="517"/>
      <c r="EQ187" s="517"/>
      <c r="ER187" s="517"/>
      <c r="ES187" s="517"/>
      <c r="ET187" s="517"/>
      <c r="EU187" s="517"/>
      <c r="EV187" s="517"/>
      <c r="EW187" s="517"/>
      <c r="EX187" s="517"/>
      <c r="EY187" s="517"/>
      <c r="EZ187" s="517"/>
      <c r="FA187" s="517"/>
      <c r="FB187" s="517"/>
      <c r="FC187" s="517"/>
      <c r="FD187" s="517"/>
      <c r="FE187" s="517"/>
      <c r="FF187" s="517"/>
    </row>
    <row r="189" spans="6:162" s="519" customFormat="1" ht="15.75" customHeight="1">
      <c r="F189" s="517"/>
      <c r="G189" s="517"/>
      <c r="H189" s="517"/>
      <c r="I189" s="517"/>
      <c r="J189" s="517"/>
      <c r="K189" s="517"/>
      <c r="L189" s="517"/>
      <c r="M189" s="517"/>
      <c r="N189" s="517"/>
      <c r="O189" s="517"/>
      <c r="P189" s="517"/>
      <c r="Q189" s="517"/>
      <c r="R189" s="517"/>
      <c r="S189" s="517"/>
      <c r="T189" s="517"/>
      <c r="U189" s="517"/>
      <c r="V189" s="517"/>
      <c r="W189" s="517"/>
      <c r="X189" s="517"/>
      <c r="Y189" s="517"/>
      <c r="AA189" s="517"/>
      <c r="AC189" s="517"/>
      <c r="AD189" s="517"/>
      <c r="AE189" s="517"/>
      <c r="AF189" s="517"/>
      <c r="AG189" s="517"/>
      <c r="AH189" s="518"/>
      <c r="AI189" s="518"/>
      <c r="AJ189" s="517"/>
      <c r="AK189" s="517"/>
      <c r="AL189" s="517"/>
      <c r="AM189" s="517"/>
      <c r="AN189" s="517"/>
      <c r="AO189" s="517"/>
      <c r="AP189" s="517"/>
      <c r="AQ189" s="517"/>
      <c r="AR189" s="517"/>
      <c r="AS189" s="517"/>
      <c r="AT189" s="517"/>
      <c r="AU189" s="517"/>
      <c r="AV189" s="517"/>
      <c r="AW189" s="517"/>
      <c r="AX189" s="517"/>
      <c r="AY189" s="517"/>
      <c r="AZ189" s="517"/>
      <c r="BA189" s="517"/>
      <c r="BB189" s="517"/>
      <c r="BC189" s="517"/>
      <c r="BD189" s="517"/>
      <c r="BE189" s="517"/>
      <c r="BF189" s="517"/>
      <c r="BG189" s="517"/>
      <c r="BH189" s="517"/>
      <c r="BI189" s="517"/>
      <c r="BJ189" s="517"/>
      <c r="BK189" s="517"/>
      <c r="BL189" s="517"/>
      <c r="BM189" s="517"/>
      <c r="BN189" s="517"/>
      <c r="BO189" s="517"/>
      <c r="BP189" s="517"/>
      <c r="BQ189" s="517"/>
      <c r="BR189" s="517"/>
      <c r="BS189" s="517"/>
      <c r="BT189" s="517"/>
      <c r="BU189" s="517"/>
      <c r="BV189" s="517"/>
      <c r="BW189" s="517"/>
      <c r="BX189" s="517"/>
      <c r="BY189" s="517"/>
      <c r="BZ189" s="517"/>
      <c r="CA189" s="517"/>
      <c r="CB189" s="517"/>
      <c r="CC189" s="517"/>
      <c r="CD189" s="517"/>
      <c r="CE189" s="517"/>
      <c r="CF189" s="517"/>
      <c r="CG189" s="517"/>
      <c r="CH189" s="517"/>
      <c r="CI189" s="517"/>
      <c r="CJ189" s="517"/>
      <c r="CK189" s="517"/>
      <c r="CL189" s="517"/>
      <c r="CM189" s="517"/>
      <c r="CN189" s="517"/>
      <c r="CO189" s="517"/>
      <c r="CP189" s="517"/>
      <c r="CQ189" s="517"/>
      <c r="CR189" s="517"/>
      <c r="CS189" s="517"/>
      <c r="CT189" s="517"/>
      <c r="CU189" s="517"/>
      <c r="CV189" s="517"/>
      <c r="CW189" s="517"/>
      <c r="CX189" s="517"/>
      <c r="CY189" s="517"/>
      <c r="CZ189" s="517"/>
      <c r="DA189" s="517"/>
      <c r="DB189" s="517"/>
      <c r="DC189" s="517"/>
      <c r="DD189" s="517"/>
      <c r="DE189" s="517"/>
      <c r="DF189" s="517"/>
      <c r="DG189" s="517"/>
      <c r="DH189" s="517"/>
      <c r="DI189" s="517"/>
      <c r="DJ189" s="517"/>
      <c r="DK189" s="517"/>
      <c r="DL189" s="517"/>
      <c r="DM189" s="517"/>
      <c r="DN189" s="517"/>
      <c r="DO189" s="517"/>
      <c r="DP189" s="517"/>
      <c r="DQ189" s="517"/>
      <c r="DR189" s="517"/>
      <c r="DS189" s="517"/>
      <c r="DT189" s="517"/>
      <c r="DU189" s="517"/>
      <c r="DV189" s="517"/>
      <c r="DW189" s="517"/>
      <c r="DX189" s="517"/>
      <c r="DY189" s="517"/>
      <c r="DZ189" s="517"/>
      <c r="EA189" s="517"/>
      <c r="EB189" s="517"/>
      <c r="EC189" s="517"/>
      <c r="ED189" s="517"/>
      <c r="EE189" s="517"/>
      <c r="EF189" s="517"/>
      <c r="EG189" s="517"/>
      <c r="EH189" s="517"/>
      <c r="EI189" s="517"/>
      <c r="EJ189" s="517"/>
      <c r="EK189" s="517"/>
      <c r="EL189" s="517"/>
      <c r="EM189" s="517"/>
      <c r="EN189" s="517"/>
      <c r="EO189" s="517"/>
      <c r="EP189" s="517"/>
      <c r="EQ189" s="517"/>
      <c r="ER189" s="517"/>
      <c r="ES189" s="517"/>
      <c r="ET189" s="517"/>
      <c r="EU189" s="517"/>
      <c r="EV189" s="517"/>
      <c r="EW189" s="517"/>
      <c r="EX189" s="517"/>
      <c r="EY189" s="517"/>
      <c r="EZ189" s="517"/>
      <c r="FA189" s="517"/>
      <c r="FB189" s="517"/>
      <c r="FC189" s="517"/>
      <c r="FD189" s="517"/>
      <c r="FE189" s="517"/>
      <c r="FF189" s="517"/>
    </row>
    <row r="191" spans="6:162" s="519" customFormat="1" ht="15.75" customHeight="1">
      <c r="F191" s="517"/>
      <c r="G191" s="517"/>
      <c r="H191" s="517"/>
      <c r="I191" s="517"/>
      <c r="J191" s="517"/>
      <c r="K191" s="517"/>
      <c r="L191" s="517"/>
      <c r="M191" s="517"/>
      <c r="N191" s="517"/>
      <c r="O191" s="517"/>
      <c r="P191" s="517"/>
      <c r="Q191" s="517"/>
      <c r="R191" s="517"/>
      <c r="S191" s="517"/>
      <c r="T191" s="517"/>
      <c r="U191" s="517"/>
      <c r="V191" s="517"/>
      <c r="W191" s="517"/>
      <c r="X191" s="517"/>
      <c r="Y191" s="517"/>
      <c r="AA191" s="517"/>
      <c r="AC191" s="517"/>
      <c r="AD191" s="517"/>
      <c r="AE191" s="517"/>
      <c r="AF191" s="517"/>
      <c r="AG191" s="517"/>
      <c r="AH191" s="518"/>
      <c r="AI191" s="518"/>
      <c r="AJ191" s="517"/>
      <c r="AK191" s="517"/>
      <c r="AL191" s="517"/>
      <c r="AM191" s="517"/>
      <c r="AN191" s="517"/>
      <c r="AO191" s="517"/>
      <c r="AP191" s="517"/>
      <c r="AQ191" s="517"/>
      <c r="AR191" s="517"/>
      <c r="AS191" s="517"/>
      <c r="AT191" s="517"/>
      <c r="AU191" s="517"/>
      <c r="AV191" s="517"/>
      <c r="AW191" s="517"/>
      <c r="AX191" s="517"/>
      <c r="AY191" s="517"/>
      <c r="AZ191" s="517"/>
      <c r="BA191" s="517"/>
      <c r="BB191" s="517"/>
      <c r="BC191" s="517"/>
      <c r="BD191" s="517"/>
      <c r="BE191" s="517"/>
      <c r="BF191" s="517"/>
      <c r="BG191" s="517"/>
      <c r="BH191" s="517"/>
      <c r="BI191" s="517"/>
      <c r="BJ191" s="517"/>
      <c r="BK191" s="517"/>
      <c r="BL191" s="517"/>
      <c r="BM191" s="517"/>
      <c r="BN191" s="517"/>
      <c r="BO191" s="517"/>
      <c r="BP191" s="517"/>
      <c r="BQ191" s="517"/>
      <c r="BR191" s="517"/>
      <c r="BS191" s="517"/>
      <c r="BT191" s="517"/>
      <c r="BU191" s="517"/>
      <c r="BV191" s="517"/>
      <c r="BW191" s="517"/>
      <c r="BX191" s="517"/>
      <c r="BY191" s="517"/>
      <c r="BZ191" s="517"/>
      <c r="CA191" s="517"/>
      <c r="CB191" s="517"/>
      <c r="CC191" s="517"/>
      <c r="CD191" s="517"/>
      <c r="CE191" s="517"/>
      <c r="CF191" s="517"/>
      <c r="CG191" s="517"/>
      <c r="CH191" s="517"/>
      <c r="CI191" s="517"/>
      <c r="CJ191" s="517"/>
      <c r="CK191" s="517"/>
      <c r="CL191" s="517"/>
      <c r="CM191" s="517"/>
      <c r="CN191" s="517"/>
      <c r="CO191" s="517"/>
      <c r="CP191" s="517"/>
      <c r="CQ191" s="517"/>
      <c r="CR191" s="517"/>
      <c r="CS191" s="517"/>
      <c r="CT191" s="517"/>
      <c r="CU191" s="517"/>
      <c r="CV191" s="517"/>
      <c r="CW191" s="517"/>
      <c r="CX191" s="517"/>
      <c r="CY191" s="517"/>
      <c r="CZ191" s="517"/>
      <c r="DA191" s="517"/>
      <c r="DB191" s="517"/>
      <c r="DC191" s="517"/>
      <c r="DD191" s="517"/>
      <c r="DE191" s="517"/>
      <c r="DF191" s="517"/>
      <c r="DG191" s="517"/>
      <c r="DH191" s="517"/>
      <c r="DI191" s="517"/>
      <c r="DJ191" s="517"/>
      <c r="DK191" s="517"/>
      <c r="DL191" s="517"/>
      <c r="DM191" s="517"/>
      <c r="DN191" s="517"/>
      <c r="DO191" s="517"/>
      <c r="DP191" s="517"/>
      <c r="DQ191" s="517"/>
      <c r="DR191" s="517"/>
      <c r="DS191" s="517"/>
      <c r="DT191" s="517"/>
      <c r="DU191" s="517"/>
      <c r="DV191" s="517"/>
      <c r="DW191" s="517"/>
      <c r="DX191" s="517"/>
      <c r="DY191" s="517"/>
      <c r="DZ191" s="517"/>
      <c r="EA191" s="517"/>
      <c r="EB191" s="517"/>
      <c r="EC191" s="517"/>
      <c r="ED191" s="517"/>
      <c r="EE191" s="517"/>
      <c r="EF191" s="517"/>
      <c r="EG191" s="517"/>
      <c r="EH191" s="517"/>
      <c r="EI191" s="517"/>
      <c r="EJ191" s="517"/>
      <c r="EK191" s="517"/>
      <c r="EL191" s="517"/>
      <c r="EM191" s="517"/>
      <c r="EN191" s="517"/>
      <c r="EO191" s="517"/>
      <c r="EP191" s="517"/>
      <c r="EQ191" s="517"/>
      <c r="ER191" s="517"/>
      <c r="ES191" s="517"/>
      <c r="ET191" s="517"/>
      <c r="EU191" s="517"/>
      <c r="EV191" s="517"/>
      <c r="EW191" s="517"/>
      <c r="EX191" s="517"/>
      <c r="EY191" s="517"/>
      <c r="EZ191" s="517"/>
      <c r="FA191" s="517"/>
      <c r="FB191" s="517"/>
      <c r="FC191" s="517"/>
      <c r="FD191" s="517"/>
      <c r="FE191" s="517"/>
      <c r="FF191" s="517"/>
    </row>
    <row r="193" spans="6:162" s="519" customFormat="1" ht="15.75" customHeight="1">
      <c r="F193" s="517"/>
      <c r="G193" s="517"/>
      <c r="H193" s="517"/>
      <c r="I193" s="517"/>
      <c r="J193" s="517"/>
      <c r="K193" s="517"/>
      <c r="L193" s="517"/>
      <c r="M193" s="517"/>
      <c r="N193" s="517"/>
      <c r="O193" s="517"/>
      <c r="P193" s="517"/>
      <c r="Q193" s="517"/>
      <c r="R193" s="517"/>
      <c r="S193" s="517"/>
      <c r="T193" s="517"/>
      <c r="U193" s="517"/>
      <c r="V193" s="517"/>
      <c r="W193" s="517"/>
      <c r="X193" s="517"/>
      <c r="Y193" s="517"/>
      <c r="AA193" s="517"/>
      <c r="AC193" s="517"/>
      <c r="AD193" s="517"/>
      <c r="AE193" s="517"/>
      <c r="AF193" s="517"/>
      <c r="AG193" s="517"/>
      <c r="AH193" s="518"/>
      <c r="AI193" s="518"/>
      <c r="AJ193" s="517"/>
      <c r="AK193" s="517"/>
      <c r="AL193" s="517"/>
      <c r="AM193" s="517"/>
      <c r="AN193" s="517"/>
      <c r="AO193" s="517"/>
      <c r="AP193" s="517"/>
      <c r="AQ193" s="517"/>
      <c r="AR193" s="517"/>
      <c r="AS193" s="517"/>
      <c r="AT193" s="517"/>
      <c r="AU193" s="517"/>
      <c r="AV193" s="517"/>
      <c r="AW193" s="517"/>
      <c r="AX193" s="517"/>
      <c r="AY193" s="517"/>
      <c r="AZ193" s="517"/>
      <c r="BA193" s="517"/>
      <c r="BB193" s="517"/>
      <c r="BC193" s="517"/>
      <c r="BD193" s="517"/>
      <c r="BE193" s="517"/>
      <c r="BF193" s="517"/>
      <c r="BG193" s="517"/>
      <c r="BH193" s="517"/>
      <c r="BI193" s="517"/>
      <c r="BJ193" s="517"/>
      <c r="BK193" s="517"/>
      <c r="BL193" s="517"/>
      <c r="BM193" s="517"/>
      <c r="BN193" s="517"/>
      <c r="BO193" s="517"/>
      <c r="BP193" s="517"/>
      <c r="BQ193" s="517"/>
      <c r="BR193" s="517"/>
      <c r="BS193" s="517"/>
      <c r="BT193" s="517"/>
      <c r="BU193" s="517"/>
      <c r="BV193" s="517"/>
      <c r="BW193" s="517"/>
      <c r="BX193" s="517"/>
      <c r="BY193" s="517"/>
      <c r="BZ193" s="517"/>
      <c r="CA193" s="517"/>
      <c r="CB193" s="517"/>
      <c r="CC193" s="517"/>
      <c r="CD193" s="517"/>
      <c r="CE193" s="517"/>
      <c r="CF193" s="517"/>
      <c r="CG193" s="517"/>
      <c r="CH193" s="517"/>
      <c r="CI193" s="517"/>
      <c r="CJ193" s="517"/>
      <c r="CK193" s="517"/>
      <c r="CL193" s="517"/>
      <c r="CM193" s="517"/>
      <c r="CN193" s="517"/>
      <c r="CO193" s="517"/>
      <c r="CP193" s="517"/>
      <c r="CQ193" s="517"/>
      <c r="CR193" s="517"/>
      <c r="CS193" s="517"/>
      <c r="CT193" s="517"/>
      <c r="CU193" s="517"/>
      <c r="CV193" s="517"/>
      <c r="CW193" s="517"/>
      <c r="CX193" s="517"/>
      <c r="CY193" s="517"/>
      <c r="CZ193" s="517"/>
      <c r="DA193" s="517"/>
      <c r="DB193" s="517"/>
      <c r="DC193" s="517"/>
      <c r="DD193" s="517"/>
      <c r="DE193" s="517"/>
      <c r="DF193" s="517"/>
      <c r="DG193" s="517"/>
      <c r="DH193" s="517"/>
      <c r="DI193" s="517"/>
      <c r="DJ193" s="517"/>
      <c r="DK193" s="517"/>
      <c r="DL193" s="517"/>
      <c r="DM193" s="517"/>
      <c r="DN193" s="517"/>
      <c r="DO193" s="517"/>
      <c r="DP193" s="517"/>
      <c r="DQ193" s="517"/>
      <c r="DR193" s="517"/>
      <c r="DS193" s="517"/>
      <c r="DT193" s="517"/>
      <c r="DU193" s="517"/>
      <c r="DV193" s="517"/>
      <c r="DW193" s="517"/>
      <c r="DX193" s="517"/>
      <c r="DY193" s="517"/>
      <c r="DZ193" s="517"/>
      <c r="EA193" s="517"/>
      <c r="EB193" s="517"/>
      <c r="EC193" s="517"/>
      <c r="ED193" s="517"/>
      <c r="EE193" s="517"/>
      <c r="EF193" s="517"/>
      <c r="EG193" s="517"/>
      <c r="EH193" s="517"/>
      <c r="EI193" s="517"/>
      <c r="EJ193" s="517"/>
      <c r="EK193" s="517"/>
      <c r="EL193" s="517"/>
      <c r="EM193" s="517"/>
      <c r="EN193" s="517"/>
      <c r="EO193" s="517"/>
      <c r="EP193" s="517"/>
      <c r="EQ193" s="517"/>
      <c r="ER193" s="517"/>
      <c r="ES193" s="517"/>
      <c r="ET193" s="517"/>
      <c r="EU193" s="517"/>
      <c r="EV193" s="517"/>
      <c r="EW193" s="517"/>
      <c r="EX193" s="517"/>
      <c r="EY193" s="517"/>
      <c r="EZ193" s="517"/>
      <c r="FA193" s="517"/>
      <c r="FB193" s="517"/>
      <c r="FC193" s="517"/>
      <c r="FD193" s="517"/>
      <c r="FE193" s="517"/>
      <c r="FF193" s="517"/>
    </row>
    <row r="195" spans="6:162" s="519" customFormat="1" ht="15.75" customHeight="1">
      <c r="F195" s="517"/>
      <c r="G195" s="517"/>
      <c r="H195" s="517"/>
      <c r="I195" s="517"/>
      <c r="J195" s="517"/>
      <c r="K195" s="517"/>
      <c r="L195" s="517"/>
      <c r="M195" s="517"/>
      <c r="N195" s="517"/>
      <c r="O195" s="517"/>
      <c r="P195" s="517"/>
      <c r="Q195" s="517"/>
      <c r="R195" s="517"/>
      <c r="S195" s="517"/>
      <c r="T195" s="517"/>
      <c r="U195" s="517"/>
      <c r="V195" s="517"/>
      <c r="W195" s="517"/>
      <c r="X195" s="517"/>
      <c r="Y195" s="517"/>
      <c r="AA195" s="517"/>
      <c r="AC195" s="517"/>
      <c r="AD195" s="517"/>
      <c r="AE195" s="517"/>
      <c r="AF195" s="517"/>
      <c r="AG195" s="517"/>
      <c r="AH195" s="518"/>
      <c r="AI195" s="518"/>
      <c r="AJ195" s="517"/>
      <c r="AK195" s="517"/>
      <c r="AL195" s="517"/>
      <c r="AM195" s="517"/>
      <c r="AN195" s="517"/>
      <c r="AO195" s="517"/>
      <c r="AP195" s="517"/>
      <c r="AQ195" s="517"/>
      <c r="AR195" s="517"/>
      <c r="AS195" s="517"/>
      <c r="AT195" s="517"/>
      <c r="AU195" s="517"/>
      <c r="AV195" s="517"/>
      <c r="AW195" s="517"/>
      <c r="AX195" s="517"/>
      <c r="AY195" s="517"/>
      <c r="AZ195" s="517"/>
      <c r="BA195" s="517"/>
      <c r="BB195" s="517"/>
      <c r="BC195" s="517"/>
      <c r="BD195" s="517"/>
      <c r="BE195" s="517"/>
      <c r="BF195" s="517"/>
      <c r="BG195" s="517"/>
      <c r="BH195" s="517"/>
      <c r="BI195" s="517"/>
      <c r="BJ195" s="517"/>
      <c r="BK195" s="517"/>
      <c r="BL195" s="517"/>
      <c r="BM195" s="517"/>
      <c r="BN195" s="517"/>
      <c r="BO195" s="517"/>
      <c r="BP195" s="517"/>
      <c r="BQ195" s="517"/>
      <c r="BR195" s="517"/>
      <c r="BS195" s="517"/>
      <c r="BT195" s="517"/>
      <c r="BU195" s="517"/>
      <c r="BV195" s="517"/>
      <c r="BW195" s="517"/>
      <c r="BX195" s="517"/>
      <c r="BY195" s="517"/>
      <c r="BZ195" s="517"/>
      <c r="CA195" s="517"/>
      <c r="CB195" s="517"/>
      <c r="CC195" s="517"/>
      <c r="CD195" s="517"/>
      <c r="CE195" s="517"/>
      <c r="CF195" s="517"/>
      <c r="CG195" s="517"/>
      <c r="CH195" s="517"/>
      <c r="CI195" s="517"/>
      <c r="CJ195" s="517"/>
      <c r="CK195" s="517"/>
      <c r="CL195" s="517"/>
      <c r="CM195" s="517"/>
      <c r="CN195" s="517"/>
      <c r="CO195" s="517"/>
      <c r="CP195" s="517"/>
      <c r="CQ195" s="517"/>
      <c r="CR195" s="517"/>
      <c r="CS195" s="517"/>
      <c r="CT195" s="517"/>
      <c r="CU195" s="517"/>
      <c r="CV195" s="517"/>
      <c r="CW195" s="517"/>
      <c r="CX195" s="517"/>
      <c r="CY195" s="517"/>
      <c r="CZ195" s="517"/>
      <c r="DA195" s="517"/>
      <c r="DB195" s="517"/>
      <c r="DC195" s="517"/>
      <c r="DD195" s="517"/>
      <c r="DE195" s="517"/>
      <c r="DF195" s="517"/>
      <c r="DG195" s="517"/>
      <c r="DH195" s="517"/>
      <c r="DI195" s="517"/>
      <c r="DJ195" s="517"/>
      <c r="DK195" s="517"/>
      <c r="DL195" s="517"/>
      <c r="DM195" s="517"/>
      <c r="DN195" s="517"/>
      <c r="DO195" s="517"/>
      <c r="DP195" s="517"/>
      <c r="DQ195" s="517"/>
      <c r="DR195" s="517"/>
      <c r="DS195" s="517"/>
      <c r="DT195" s="517"/>
      <c r="DU195" s="517"/>
      <c r="DV195" s="517"/>
      <c r="DW195" s="517"/>
      <c r="DX195" s="517"/>
      <c r="DY195" s="517"/>
      <c r="DZ195" s="517"/>
      <c r="EA195" s="517"/>
      <c r="EB195" s="517"/>
      <c r="EC195" s="517"/>
      <c r="ED195" s="517"/>
      <c r="EE195" s="517"/>
      <c r="EF195" s="517"/>
      <c r="EG195" s="517"/>
      <c r="EH195" s="517"/>
      <c r="EI195" s="517"/>
      <c r="EJ195" s="517"/>
      <c r="EK195" s="517"/>
      <c r="EL195" s="517"/>
      <c r="EM195" s="517"/>
      <c r="EN195" s="517"/>
      <c r="EO195" s="517"/>
      <c r="EP195" s="517"/>
      <c r="EQ195" s="517"/>
      <c r="ER195" s="517"/>
      <c r="ES195" s="517"/>
      <c r="ET195" s="517"/>
      <c r="EU195" s="517"/>
      <c r="EV195" s="517"/>
      <c r="EW195" s="517"/>
      <c r="EX195" s="517"/>
      <c r="EY195" s="517"/>
      <c r="EZ195" s="517"/>
      <c r="FA195" s="517"/>
      <c r="FB195" s="517"/>
      <c r="FC195" s="517"/>
      <c r="FD195" s="517"/>
      <c r="FE195" s="517"/>
      <c r="FF195" s="517"/>
    </row>
    <row r="197" spans="6:162" s="519" customFormat="1" ht="15.75" customHeight="1">
      <c r="F197" s="517"/>
      <c r="G197" s="517"/>
      <c r="H197" s="517"/>
      <c r="I197" s="517"/>
      <c r="J197" s="517"/>
      <c r="K197" s="517"/>
      <c r="L197" s="517"/>
      <c r="M197" s="517"/>
      <c r="N197" s="517"/>
      <c r="O197" s="517"/>
      <c r="P197" s="517"/>
      <c r="Q197" s="517"/>
      <c r="R197" s="517"/>
      <c r="S197" s="517"/>
      <c r="T197" s="517"/>
      <c r="U197" s="517"/>
      <c r="V197" s="517"/>
      <c r="W197" s="517"/>
      <c r="X197" s="517"/>
      <c r="Y197" s="517"/>
      <c r="AA197" s="517"/>
      <c r="AC197" s="517"/>
      <c r="AD197" s="517"/>
      <c r="AE197" s="517"/>
      <c r="AF197" s="517"/>
      <c r="AG197" s="517"/>
      <c r="AH197" s="518"/>
      <c r="AI197" s="518"/>
      <c r="AJ197" s="517"/>
      <c r="AK197" s="517"/>
      <c r="AL197" s="517"/>
      <c r="AM197" s="517"/>
      <c r="AN197" s="517"/>
      <c r="AO197" s="517"/>
      <c r="AP197" s="517"/>
      <c r="AQ197" s="517"/>
      <c r="AR197" s="517"/>
      <c r="AS197" s="517"/>
      <c r="AT197" s="517"/>
      <c r="AU197" s="517"/>
      <c r="AV197" s="517"/>
      <c r="AW197" s="517"/>
      <c r="AX197" s="517"/>
      <c r="AY197" s="517"/>
      <c r="AZ197" s="517"/>
      <c r="BA197" s="517"/>
      <c r="BB197" s="517"/>
      <c r="BC197" s="517"/>
      <c r="BD197" s="517"/>
      <c r="BE197" s="517"/>
      <c r="BF197" s="517"/>
      <c r="BG197" s="517"/>
      <c r="BH197" s="517"/>
      <c r="BI197" s="517"/>
      <c r="BJ197" s="517"/>
      <c r="BK197" s="517"/>
      <c r="BL197" s="517"/>
      <c r="BM197" s="517"/>
      <c r="BN197" s="517"/>
      <c r="BO197" s="517"/>
      <c r="BP197" s="517"/>
      <c r="BQ197" s="517"/>
      <c r="BR197" s="517"/>
      <c r="BS197" s="517"/>
      <c r="BT197" s="517"/>
      <c r="BU197" s="517"/>
      <c r="BV197" s="517"/>
      <c r="BW197" s="517"/>
      <c r="BX197" s="517"/>
      <c r="BY197" s="517"/>
      <c r="BZ197" s="517"/>
      <c r="CA197" s="517"/>
      <c r="CB197" s="517"/>
      <c r="CC197" s="517"/>
      <c r="CD197" s="517"/>
      <c r="CE197" s="517"/>
      <c r="CF197" s="517"/>
      <c r="CG197" s="517"/>
      <c r="CH197" s="517"/>
      <c r="CI197" s="517"/>
      <c r="CJ197" s="517"/>
      <c r="CK197" s="517"/>
      <c r="CL197" s="517"/>
      <c r="CM197" s="517"/>
      <c r="CN197" s="517"/>
      <c r="CO197" s="517"/>
      <c r="CP197" s="517"/>
      <c r="CQ197" s="517"/>
      <c r="CR197" s="517"/>
      <c r="CS197" s="517"/>
      <c r="CT197" s="517"/>
      <c r="CU197" s="517"/>
      <c r="CV197" s="517"/>
      <c r="CW197" s="517"/>
      <c r="CX197" s="517"/>
      <c r="CY197" s="517"/>
      <c r="CZ197" s="517"/>
      <c r="DA197" s="517"/>
      <c r="DB197" s="517"/>
      <c r="DC197" s="517"/>
      <c r="DD197" s="517"/>
      <c r="DE197" s="517"/>
      <c r="DF197" s="517"/>
      <c r="DG197" s="517"/>
      <c r="DH197" s="517"/>
      <c r="DI197" s="517"/>
      <c r="DJ197" s="517"/>
      <c r="DK197" s="517"/>
      <c r="DL197" s="517"/>
      <c r="DM197" s="517"/>
      <c r="DN197" s="517"/>
      <c r="DO197" s="517"/>
      <c r="DP197" s="517"/>
      <c r="DQ197" s="517"/>
      <c r="DR197" s="517"/>
      <c r="DS197" s="517"/>
      <c r="DT197" s="517"/>
      <c r="DU197" s="517"/>
      <c r="DV197" s="517"/>
      <c r="DW197" s="517"/>
      <c r="DX197" s="517"/>
      <c r="DY197" s="517"/>
      <c r="DZ197" s="517"/>
      <c r="EA197" s="517"/>
      <c r="EB197" s="517"/>
      <c r="EC197" s="517"/>
      <c r="ED197" s="517"/>
      <c r="EE197" s="517"/>
      <c r="EF197" s="517"/>
      <c r="EG197" s="517"/>
      <c r="EH197" s="517"/>
      <c r="EI197" s="517"/>
      <c r="EJ197" s="517"/>
      <c r="EK197" s="517"/>
      <c r="EL197" s="517"/>
      <c r="EM197" s="517"/>
      <c r="EN197" s="517"/>
      <c r="EO197" s="517"/>
      <c r="EP197" s="517"/>
      <c r="EQ197" s="517"/>
      <c r="ER197" s="517"/>
      <c r="ES197" s="517"/>
      <c r="ET197" s="517"/>
      <c r="EU197" s="517"/>
      <c r="EV197" s="517"/>
      <c r="EW197" s="517"/>
      <c r="EX197" s="517"/>
      <c r="EY197" s="517"/>
      <c r="EZ197" s="517"/>
      <c r="FA197" s="517"/>
      <c r="FB197" s="517"/>
      <c r="FC197" s="517"/>
      <c r="FD197" s="517"/>
      <c r="FE197" s="517"/>
      <c r="FF197" s="517"/>
    </row>
    <row r="199" spans="6:162" s="519" customFormat="1" ht="15.75" customHeight="1">
      <c r="F199" s="517"/>
      <c r="G199" s="517"/>
      <c r="H199" s="517"/>
      <c r="I199" s="517"/>
      <c r="J199" s="517"/>
      <c r="K199" s="517"/>
      <c r="L199" s="517"/>
      <c r="M199" s="517"/>
      <c r="N199" s="517"/>
      <c r="O199" s="517"/>
      <c r="P199" s="517"/>
      <c r="Q199" s="517"/>
      <c r="R199" s="517"/>
      <c r="S199" s="517"/>
      <c r="T199" s="517"/>
      <c r="U199" s="517"/>
      <c r="V199" s="517"/>
      <c r="W199" s="517"/>
      <c r="X199" s="517"/>
      <c r="Y199" s="517"/>
      <c r="AA199" s="517"/>
      <c r="AC199" s="517"/>
      <c r="AD199" s="517"/>
      <c r="AE199" s="517"/>
      <c r="AF199" s="517"/>
      <c r="AG199" s="517"/>
      <c r="AH199" s="518"/>
      <c r="AI199" s="518"/>
      <c r="AJ199" s="517"/>
      <c r="AK199" s="517"/>
      <c r="AL199" s="517"/>
      <c r="AM199" s="517"/>
      <c r="AN199" s="517"/>
      <c r="AO199" s="517"/>
      <c r="AP199" s="517"/>
      <c r="AQ199" s="517"/>
      <c r="AR199" s="517"/>
      <c r="AS199" s="517"/>
      <c r="AT199" s="517"/>
      <c r="AU199" s="517"/>
      <c r="AV199" s="517"/>
      <c r="AW199" s="517"/>
      <c r="AX199" s="517"/>
      <c r="AY199" s="517"/>
      <c r="AZ199" s="517"/>
      <c r="BA199" s="517"/>
      <c r="BB199" s="517"/>
      <c r="BC199" s="517"/>
      <c r="BD199" s="517"/>
      <c r="BE199" s="517"/>
      <c r="BF199" s="517"/>
      <c r="BG199" s="517"/>
      <c r="BH199" s="517"/>
      <c r="BI199" s="517"/>
      <c r="BJ199" s="517"/>
      <c r="BK199" s="517"/>
      <c r="BL199" s="517"/>
      <c r="BM199" s="517"/>
      <c r="BN199" s="517"/>
      <c r="BO199" s="517"/>
      <c r="BP199" s="517"/>
      <c r="BQ199" s="517"/>
      <c r="BR199" s="517"/>
      <c r="BS199" s="517"/>
      <c r="BT199" s="517"/>
      <c r="BU199" s="517"/>
      <c r="BV199" s="517"/>
      <c r="BW199" s="517"/>
      <c r="BX199" s="517"/>
      <c r="BY199" s="517"/>
      <c r="BZ199" s="517"/>
      <c r="CA199" s="517"/>
      <c r="CB199" s="517"/>
      <c r="CC199" s="517"/>
      <c r="CD199" s="517"/>
      <c r="CE199" s="517"/>
      <c r="CF199" s="517"/>
      <c r="CG199" s="517"/>
      <c r="CH199" s="517"/>
      <c r="CI199" s="517"/>
      <c r="CJ199" s="517"/>
      <c r="CK199" s="517"/>
      <c r="CL199" s="517"/>
      <c r="CM199" s="517"/>
      <c r="CN199" s="517"/>
      <c r="CO199" s="517"/>
      <c r="CP199" s="517"/>
      <c r="CQ199" s="517"/>
      <c r="CR199" s="517"/>
      <c r="CS199" s="517"/>
      <c r="CT199" s="517"/>
      <c r="CU199" s="517"/>
      <c r="CV199" s="517"/>
      <c r="CW199" s="517"/>
      <c r="CX199" s="517"/>
      <c r="CY199" s="517"/>
      <c r="CZ199" s="517"/>
      <c r="DA199" s="517"/>
      <c r="DB199" s="517"/>
      <c r="DC199" s="517"/>
      <c r="DD199" s="517"/>
      <c r="DE199" s="517"/>
      <c r="DF199" s="517"/>
      <c r="DG199" s="517"/>
      <c r="DH199" s="517"/>
      <c r="DI199" s="517"/>
      <c r="DJ199" s="517"/>
      <c r="DK199" s="517"/>
      <c r="DL199" s="517"/>
      <c r="DM199" s="517"/>
      <c r="DN199" s="517"/>
      <c r="DO199" s="517"/>
      <c r="DP199" s="517"/>
      <c r="DQ199" s="517"/>
      <c r="DR199" s="517"/>
      <c r="DS199" s="517"/>
      <c r="DT199" s="517"/>
      <c r="DU199" s="517"/>
      <c r="DV199" s="517"/>
      <c r="DW199" s="517"/>
      <c r="DX199" s="517"/>
      <c r="DY199" s="517"/>
      <c r="DZ199" s="517"/>
      <c r="EA199" s="517"/>
      <c r="EB199" s="517"/>
      <c r="EC199" s="517"/>
      <c r="ED199" s="517"/>
      <c r="EE199" s="517"/>
      <c r="EF199" s="517"/>
      <c r="EG199" s="517"/>
      <c r="EH199" s="517"/>
      <c r="EI199" s="517"/>
      <c r="EJ199" s="517"/>
      <c r="EK199" s="517"/>
      <c r="EL199" s="517"/>
      <c r="EM199" s="517"/>
      <c r="EN199" s="517"/>
      <c r="EO199" s="517"/>
      <c r="EP199" s="517"/>
      <c r="EQ199" s="517"/>
      <c r="ER199" s="517"/>
      <c r="ES199" s="517"/>
      <c r="ET199" s="517"/>
      <c r="EU199" s="517"/>
      <c r="EV199" s="517"/>
      <c r="EW199" s="517"/>
      <c r="EX199" s="517"/>
      <c r="EY199" s="517"/>
      <c r="EZ199" s="517"/>
      <c r="FA199" s="517"/>
      <c r="FB199" s="517"/>
      <c r="FC199" s="517"/>
      <c r="FD199" s="517"/>
      <c r="FE199" s="517"/>
      <c r="FF199" s="517"/>
    </row>
    <row r="201" spans="6:162" s="519" customFormat="1" ht="15.75" customHeight="1">
      <c r="F201" s="517"/>
      <c r="G201" s="517"/>
      <c r="H201" s="517"/>
      <c r="I201" s="517"/>
      <c r="J201" s="517"/>
      <c r="K201" s="517"/>
      <c r="L201" s="517"/>
      <c r="M201" s="517"/>
      <c r="N201" s="517"/>
      <c r="O201" s="517"/>
      <c r="P201" s="517"/>
      <c r="Q201" s="517"/>
      <c r="R201" s="517"/>
      <c r="S201" s="517"/>
      <c r="T201" s="517"/>
      <c r="U201" s="517"/>
      <c r="V201" s="517"/>
      <c r="W201" s="517"/>
      <c r="X201" s="517"/>
      <c r="Y201" s="517"/>
      <c r="AA201" s="517"/>
      <c r="AC201" s="517"/>
      <c r="AD201" s="517"/>
      <c r="AE201" s="517"/>
      <c r="AF201" s="517"/>
      <c r="AG201" s="517"/>
      <c r="AH201" s="518"/>
      <c r="AI201" s="518"/>
      <c r="AJ201" s="517"/>
      <c r="AK201" s="517"/>
      <c r="AL201" s="517"/>
      <c r="AM201" s="517"/>
      <c r="AN201" s="517"/>
      <c r="AO201" s="517"/>
      <c r="AP201" s="517"/>
      <c r="AQ201" s="517"/>
      <c r="AR201" s="517"/>
      <c r="AS201" s="517"/>
      <c r="AT201" s="517"/>
      <c r="AU201" s="517"/>
      <c r="AV201" s="517"/>
      <c r="AW201" s="517"/>
      <c r="AX201" s="517"/>
      <c r="AY201" s="517"/>
      <c r="AZ201" s="517"/>
      <c r="BA201" s="517"/>
      <c r="BB201" s="517"/>
      <c r="BC201" s="517"/>
      <c r="BD201" s="517"/>
      <c r="BE201" s="517"/>
      <c r="BF201" s="517"/>
      <c r="BG201" s="517"/>
      <c r="BH201" s="517"/>
      <c r="BI201" s="517"/>
      <c r="BJ201" s="517"/>
      <c r="BK201" s="517"/>
      <c r="BL201" s="517"/>
      <c r="BM201" s="517"/>
      <c r="BN201" s="517"/>
      <c r="BO201" s="517"/>
      <c r="BP201" s="517"/>
      <c r="BQ201" s="517"/>
      <c r="BR201" s="517"/>
      <c r="BS201" s="517"/>
      <c r="BT201" s="517"/>
      <c r="BU201" s="517"/>
      <c r="BV201" s="517"/>
      <c r="BW201" s="517"/>
      <c r="BX201" s="517"/>
      <c r="BY201" s="517"/>
      <c r="BZ201" s="517"/>
      <c r="CA201" s="517"/>
      <c r="CB201" s="517"/>
      <c r="CC201" s="517"/>
      <c r="CD201" s="517"/>
      <c r="CE201" s="517"/>
      <c r="CF201" s="517"/>
      <c r="CG201" s="517"/>
      <c r="CH201" s="517"/>
      <c r="CI201" s="517"/>
      <c r="CJ201" s="517"/>
      <c r="CK201" s="517"/>
      <c r="CL201" s="517"/>
      <c r="CM201" s="517"/>
      <c r="CN201" s="517"/>
      <c r="CO201" s="517"/>
      <c r="CP201" s="517"/>
      <c r="CQ201" s="517"/>
      <c r="CR201" s="517"/>
      <c r="CS201" s="517"/>
      <c r="CT201" s="517"/>
      <c r="CU201" s="517"/>
      <c r="CV201" s="517"/>
      <c r="CW201" s="517"/>
      <c r="CX201" s="517"/>
      <c r="CY201" s="517"/>
      <c r="CZ201" s="517"/>
      <c r="DA201" s="517"/>
      <c r="DB201" s="517"/>
      <c r="DC201" s="517"/>
      <c r="DD201" s="517"/>
      <c r="DE201" s="517"/>
      <c r="DF201" s="517"/>
      <c r="DG201" s="517"/>
      <c r="DH201" s="517"/>
      <c r="DI201" s="517"/>
      <c r="DJ201" s="517"/>
      <c r="DK201" s="517"/>
      <c r="DL201" s="517"/>
      <c r="DM201" s="517"/>
      <c r="DN201" s="517"/>
      <c r="DO201" s="517"/>
      <c r="DP201" s="517"/>
      <c r="DQ201" s="517"/>
      <c r="DR201" s="517"/>
      <c r="DS201" s="517"/>
      <c r="DT201" s="517"/>
      <c r="DU201" s="517"/>
      <c r="DV201" s="517"/>
      <c r="DW201" s="517"/>
      <c r="DX201" s="517"/>
      <c r="DY201" s="517"/>
      <c r="DZ201" s="517"/>
      <c r="EA201" s="517"/>
      <c r="EB201" s="517"/>
      <c r="EC201" s="517"/>
      <c r="ED201" s="517"/>
      <c r="EE201" s="517"/>
      <c r="EF201" s="517"/>
      <c r="EG201" s="517"/>
      <c r="EH201" s="517"/>
      <c r="EI201" s="517"/>
      <c r="EJ201" s="517"/>
      <c r="EK201" s="517"/>
      <c r="EL201" s="517"/>
      <c r="EM201" s="517"/>
      <c r="EN201" s="517"/>
      <c r="EO201" s="517"/>
      <c r="EP201" s="517"/>
      <c r="EQ201" s="517"/>
      <c r="ER201" s="517"/>
      <c r="ES201" s="517"/>
      <c r="ET201" s="517"/>
      <c r="EU201" s="517"/>
      <c r="EV201" s="517"/>
      <c r="EW201" s="517"/>
      <c r="EX201" s="517"/>
      <c r="EY201" s="517"/>
      <c r="EZ201" s="517"/>
      <c r="FA201" s="517"/>
      <c r="FB201" s="517"/>
      <c r="FC201" s="517"/>
      <c r="FD201" s="517"/>
      <c r="FE201" s="517"/>
      <c r="FF201" s="517"/>
    </row>
    <row r="203" spans="6:162" s="519" customFormat="1" ht="15.75" customHeight="1">
      <c r="F203" s="517"/>
      <c r="G203" s="517"/>
      <c r="H203" s="517"/>
      <c r="I203" s="517"/>
      <c r="J203" s="517"/>
      <c r="K203" s="517"/>
      <c r="L203" s="517"/>
      <c r="M203" s="517"/>
      <c r="N203" s="517"/>
      <c r="O203" s="517"/>
      <c r="P203" s="517"/>
      <c r="Q203" s="517"/>
      <c r="R203" s="517"/>
      <c r="S203" s="517"/>
      <c r="T203" s="517"/>
      <c r="U203" s="517"/>
      <c r="V203" s="517"/>
      <c r="W203" s="517"/>
      <c r="X203" s="517"/>
      <c r="Y203" s="517"/>
      <c r="AA203" s="517"/>
      <c r="AC203" s="517"/>
      <c r="AD203" s="517"/>
      <c r="AE203" s="517"/>
      <c r="AF203" s="517"/>
      <c r="AG203" s="517"/>
      <c r="AH203" s="518"/>
      <c r="AI203" s="518"/>
      <c r="AJ203" s="517"/>
      <c r="AK203" s="517"/>
      <c r="AL203" s="517"/>
      <c r="AM203" s="517"/>
      <c r="AN203" s="517"/>
      <c r="AO203" s="517"/>
      <c r="AP203" s="517"/>
      <c r="AQ203" s="517"/>
      <c r="AR203" s="517"/>
      <c r="AS203" s="517"/>
      <c r="AT203" s="517"/>
      <c r="AU203" s="517"/>
      <c r="AV203" s="517"/>
      <c r="AW203" s="517"/>
      <c r="AX203" s="517"/>
      <c r="AY203" s="517"/>
      <c r="AZ203" s="517"/>
      <c r="BA203" s="517"/>
      <c r="BB203" s="517"/>
      <c r="BC203" s="517"/>
      <c r="BD203" s="517"/>
      <c r="BE203" s="517"/>
      <c r="BF203" s="517"/>
      <c r="BG203" s="517"/>
      <c r="BH203" s="517"/>
      <c r="BI203" s="517"/>
      <c r="BJ203" s="517"/>
      <c r="BK203" s="517"/>
      <c r="BL203" s="517"/>
      <c r="BM203" s="517"/>
      <c r="BN203" s="517"/>
      <c r="BO203" s="517"/>
      <c r="BP203" s="517"/>
      <c r="BQ203" s="517"/>
      <c r="BR203" s="517"/>
      <c r="BS203" s="517"/>
      <c r="BT203" s="517"/>
      <c r="BU203" s="517"/>
      <c r="BV203" s="517"/>
      <c r="BW203" s="517"/>
      <c r="BX203" s="517"/>
      <c r="BY203" s="517"/>
      <c r="BZ203" s="517"/>
      <c r="CA203" s="517"/>
      <c r="CB203" s="517"/>
      <c r="CC203" s="517"/>
      <c r="CD203" s="517"/>
      <c r="CE203" s="517"/>
      <c r="CF203" s="517"/>
      <c r="CG203" s="517"/>
      <c r="CH203" s="517"/>
      <c r="CI203" s="517"/>
      <c r="CJ203" s="517"/>
      <c r="CK203" s="517"/>
      <c r="CL203" s="517"/>
      <c r="CM203" s="517"/>
      <c r="CN203" s="517"/>
      <c r="CO203" s="517"/>
      <c r="CP203" s="517"/>
      <c r="CQ203" s="517"/>
      <c r="CR203" s="517"/>
      <c r="CS203" s="517"/>
      <c r="CT203" s="517"/>
      <c r="CU203" s="517"/>
      <c r="CV203" s="517"/>
      <c r="CW203" s="517"/>
      <c r="CX203" s="517"/>
      <c r="CY203" s="517"/>
      <c r="CZ203" s="517"/>
      <c r="DA203" s="517"/>
      <c r="DB203" s="517"/>
      <c r="DC203" s="517"/>
      <c r="DD203" s="517"/>
      <c r="DE203" s="517"/>
      <c r="DF203" s="517"/>
      <c r="DG203" s="517"/>
      <c r="DH203" s="517"/>
      <c r="DI203" s="517"/>
      <c r="DJ203" s="517"/>
      <c r="DK203" s="517"/>
      <c r="DL203" s="517"/>
      <c r="DM203" s="517"/>
      <c r="DN203" s="517"/>
      <c r="DO203" s="517"/>
      <c r="DP203" s="517"/>
      <c r="DQ203" s="517"/>
      <c r="DR203" s="517"/>
      <c r="DS203" s="517"/>
      <c r="DT203" s="517"/>
      <c r="DU203" s="517"/>
      <c r="DV203" s="517"/>
      <c r="DW203" s="517"/>
      <c r="DX203" s="517"/>
      <c r="DY203" s="517"/>
      <c r="DZ203" s="517"/>
      <c r="EA203" s="517"/>
      <c r="EB203" s="517"/>
      <c r="EC203" s="517"/>
      <c r="ED203" s="517"/>
      <c r="EE203" s="517"/>
      <c r="EF203" s="517"/>
      <c r="EG203" s="517"/>
      <c r="EH203" s="517"/>
      <c r="EI203" s="517"/>
      <c r="EJ203" s="517"/>
      <c r="EK203" s="517"/>
      <c r="EL203" s="517"/>
      <c r="EM203" s="517"/>
      <c r="EN203" s="517"/>
      <c r="EO203" s="517"/>
      <c r="EP203" s="517"/>
      <c r="EQ203" s="517"/>
      <c r="ER203" s="517"/>
      <c r="ES203" s="517"/>
      <c r="ET203" s="517"/>
      <c r="EU203" s="517"/>
      <c r="EV203" s="517"/>
      <c r="EW203" s="517"/>
      <c r="EX203" s="517"/>
      <c r="EY203" s="517"/>
      <c r="EZ203" s="517"/>
      <c r="FA203" s="517"/>
      <c r="FB203" s="517"/>
      <c r="FC203" s="517"/>
      <c r="FD203" s="517"/>
      <c r="FE203" s="517"/>
      <c r="FF203" s="517"/>
    </row>
    <row r="205" spans="6:162" s="519" customFormat="1" ht="15.75" customHeight="1">
      <c r="F205" s="517"/>
      <c r="G205" s="517"/>
      <c r="H205" s="517"/>
      <c r="I205" s="517"/>
      <c r="J205" s="517"/>
      <c r="K205" s="517"/>
      <c r="L205" s="517"/>
      <c r="M205" s="517"/>
      <c r="N205" s="517"/>
      <c r="O205" s="517"/>
      <c r="P205" s="517"/>
      <c r="Q205" s="517"/>
      <c r="R205" s="517"/>
      <c r="S205" s="517"/>
      <c r="T205" s="517"/>
      <c r="U205" s="517"/>
      <c r="V205" s="517"/>
      <c r="W205" s="517"/>
      <c r="X205" s="517"/>
      <c r="Y205" s="517"/>
      <c r="AA205" s="517"/>
      <c r="AC205" s="517"/>
      <c r="AD205" s="517"/>
      <c r="AE205" s="517"/>
      <c r="AF205" s="517"/>
      <c r="AG205" s="517"/>
      <c r="AH205" s="518"/>
      <c r="AI205" s="518"/>
      <c r="AJ205" s="517"/>
      <c r="AK205" s="517"/>
      <c r="AL205" s="517"/>
      <c r="AM205" s="517"/>
      <c r="AN205" s="517"/>
      <c r="AO205" s="517"/>
      <c r="AP205" s="517"/>
      <c r="AQ205" s="517"/>
      <c r="AR205" s="517"/>
      <c r="AS205" s="517"/>
      <c r="AT205" s="517"/>
      <c r="AU205" s="517"/>
      <c r="AV205" s="517"/>
      <c r="AW205" s="517"/>
      <c r="AX205" s="517"/>
      <c r="AY205" s="517"/>
      <c r="AZ205" s="517"/>
      <c r="BA205" s="517"/>
      <c r="BB205" s="517"/>
      <c r="BC205" s="517"/>
      <c r="BD205" s="517"/>
      <c r="BE205" s="517"/>
      <c r="BF205" s="517"/>
      <c r="BG205" s="517"/>
      <c r="BH205" s="517"/>
      <c r="BI205" s="517"/>
      <c r="BJ205" s="517"/>
      <c r="BK205" s="517"/>
      <c r="BL205" s="517"/>
      <c r="BM205" s="517"/>
      <c r="BN205" s="517"/>
      <c r="BO205" s="517"/>
      <c r="BP205" s="517"/>
      <c r="BQ205" s="517"/>
      <c r="BR205" s="517"/>
      <c r="BS205" s="517"/>
      <c r="BT205" s="517"/>
      <c r="BU205" s="517"/>
      <c r="BV205" s="517"/>
      <c r="BW205" s="517"/>
      <c r="BX205" s="517"/>
      <c r="BY205" s="517"/>
      <c r="BZ205" s="517"/>
      <c r="CA205" s="517"/>
      <c r="CB205" s="517"/>
      <c r="CC205" s="517"/>
      <c r="CD205" s="517"/>
      <c r="CE205" s="517"/>
      <c r="CF205" s="517"/>
      <c r="CG205" s="517"/>
      <c r="CH205" s="517"/>
      <c r="CI205" s="517"/>
      <c r="CJ205" s="517"/>
      <c r="CK205" s="517"/>
      <c r="CL205" s="517"/>
      <c r="CM205" s="517"/>
      <c r="CN205" s="517"/>
      <c r="CO205" s="517"/>
      <c r="CP205" s="517"/>
      <c r="CQ205" s="517"/>
      <c r="CR205" s="517"/>
      <c r="CS205" s="517"/>
      <c r="CT205" s="517"/>
      <c r="CU205" s="517"/>
      <c r="CV205" s="517"/>
      <c r="CW205" s="517"/>
      <c r="CX205" s="517"/>
      <c r="CY205" s="517"/>
      <c r="CZ205" s="517"/>
      <c r="DA205" s="517"/>
      <c r="DB205" s="517"/>
      <c r="DC205" s="517"/>
      <c r="DD205" s="517"/>
      <c r="DE205" s="517"/>
      <c r="DF205" s="517"/>
      <c r="DG205" s="517"/>
      <c r="DH205" s="517"/>
      <c r="DI205" s="517"/>
      <c r="DJ205" s="517"/>
      <c r="DK205" s="517"/>
      <c r="DL205" s="517"/>
      <c r="DM205" s="517"/>
      <c r="DN205" s="517"/>
      <c r="DO205" s="517"/>
      <c r="DP205" s="517"/>
      <c r="DQ205" s="517"/>
      <c r="DR205" s="517"/>
      <c r="DS205" s="517"/>
      <c r="DT205" s="517"/>
      <c r="DU205" s="517"/>
      <c r="DV205" s="517"/>
      <c r="DW205" s="517"/>
      <c r="DX205" s="517"/>
      <c r="DY205" s="517"/>
      <c r="DZ205" s="517"/>
      <c r="EA205" s="517"/>
      <c r="EB205" s="517"/>
      <c r="EC205" s="517"/>
      <c r="ED205" s="517"/>
      <c r="EE205" s="517"/>
      <c r="EF205" s="517"/>
      <c r="EG205" s="517"/>
      <c r="EH205" s="517"/>
      <c r="EI205" s="517"/>
      <c r="EJ205" s="517"/>
      <c r="EK205" s="517"/>
      <c r="EL205" s="517"/>
      <c r="EM205" s="517"/>
      <c r="EN205" s="517"/>
      <c r="EO205" s="517"/>
      <c r="EP205" s="517"/>
      <c r="EQ205" s="517"/>
      <c r="ER205" s="517"/>
      <c r="ES205" s="517"/>
      <c r="ET205" s="517"/>
      <c r="EU205" s="517"/>
      <c r="EV205" s="517"/>
      <c r="EW205" s="517"/>
      <c r="EX205" s="517"/>
      <c r="EY205" s="517"/>
      <c r="EZ205" s="517"/>
      <c r="FA205" s="517"/>
      <c r="FB205" s="517"/>
      <c r="FC205" s="517"/>
      <c r="FD205" s="517"/>
      <c r="FE205" s="517"/>
      <c r="FF205" s="517"/>
    </row>
    <row r="207" spans="6:162" s="519" customFormat="1" ht="15.75" customHeight="1">
      <c r="F207" s="517"/>
      <c r="G207" s="517"/>
      <c r="H207" s="517"/>
      <c r="I207" s="517"/>
      <c r="J207" s="517"/>
      <c r="K207" s="517"/>
      <c r="L207" s="517"/>
      <c r="M207" s="517"/>
      <c r="N207" s="517"/>
      <c r="O207" s="517"/>
      <c r="P207" s="517"/>
      <c r="Q207" s="517"/>
      <c r="R207" s="517"/>
      <c r="S207" s="517"/>
      <c r="T207" s="517"/>
      <c r="U207" s="517"/>
      <c r="V207" s="517"/>
      <c r="W207" s="517"/>
      <c r="X207" s="517"/>
      <c r="Y207" s="517"/>
      <c r="AA207" s="517"/>
      <c r="AC207" s="517"/>
      <c r="AD207" s="517"/>
      <c r="AE207" s="517"/>
      <c r="AF207" s="517"/>
      <c r="AG207" s="517"/>
      <c r="AH207" s="518"/>
      <c r="AI207" s="518"/>
      <c r="AJ207" s="517"/>
      <c r="AK207" s="517"/>
      <c r="AL207" s="517"/>
      <c r="AM207" s="517"/>
      <c r="AN207" s="517"/>
      <c r="AO207" s="517"/>
      <c r="AP207" s="517"/>
      <c r="AQ207" s="517"/>
      <c r="AR207" s="517"/>
      <c r="AS207" s="517"/>
      <c r="AT207" s="517"/>
      <c r="AU207" s="517"/>
      <c r="AV207" s="517"/>
      <c r="AW207" s="517"/>
      <c r="AX207" s="517"/>
      <c r="AY207" s="517"/>
      <c r="AZ207" s="517"/>
      <c r="BA207" s="517"/>
      <c r="BB207" s="517"/>
      <c r="BC207" s="517"/>
      <c r="BD207" s="517"/>
      <c r="BE207" s="517"/>
      <c r="BF207" s="517"/>
      <c r="BG207" s="517"/>
      <c r="BH207" s="517"/>
      <c r="BI207" s="517"/>
      <c r="BJ207" s="517"/>
      <c r="BK207" s="517"/>
      <c r="BL207" s="517"/>
      <c r="BM207" s="517"/>
      <c r="BN207" s="517"/>
      <c r="BO207" s="517"/>
      <c r="BP207" s="517"/>
      <c r="BQ207" s="517"/>
      <c r="BR207" s="517"/>
      <c r="BS207" s="517"/>
      <c r="BT207" s="517"/>
      <c r="BU207" s="517"/>
      <c r="BV207" s="517"/>
      <c r="BW207" s="517"/>
      <c r="BX207" s="517"/>
      <c r="BY207" s="517"/>
      <c r="BZ207" s="517"/>
      <c r="CA207" s="517"/>
      <c r="CB207" s="517"/>
      <c r="CC207" s="517"/>
      <c r="CD207" s="517"/>
      <c r="CE207" s="517"/>
      <c r="CF207" s="517"/>
      <c r="CG207" s="517"/>
      <c r="CH207" s="517"/>
      <c r="CI207" s="517"/>
      <c r="CJ207" s="517"/>
      <c r="CK207" s="517"/>
      <c r="CL207" s="517"/>
      <c r="CM207" s="517"/>
      <c r="CN207" s="517"/>
      <c r="CO207" s="517"/>
      <c r="CP207" s="517"/>
      <c r="CQ207" s="517"/>
      <c r="CR207" s="517"/>
      <c r="CS207" s="517"/>
      <c r="CT207" s="517"/>
      <c r="CU207" s="517"/>
      <c r="CV207" s="517"/>
      <c r="CW207" s="517"/>
      <c r="CX207" s="517"/>
      <c r="CY207" s="517"/>
      <c r="CZ207" s="517"/>
      <c r="DA207" s="517"/>
      <c r="DB207" s="517"/>
      <c r="DC207" s="517"/>
      <c r="DD207" s="517"/>
      <c r="DE207" s="517"/>
      <c r="DF207" s="517"/>
      <c r="DG207" s="517"/>
      <c r="DH207" s="517"/>
      <c r="DI207" s="517"/>
      <c r="DJ207" s="517"/>
      <c r="DK207" s="517"/>
      <c r="DL207" s="517"/>
      <c r="DM207" s="517"/>
      <c r="DN207" s="517"/>
      <c r="DO207" s="517"/>
      <c r="DP207" s="517"/>
      <c r="DQ207" s="517"/>
      <c r="DR207" s="517"/>
      <c r="DS207" s="517"/>
      <c r="DT207" s="517"/>
      <c r="DU207" s="517"/>
      <c r="DV207" s="517"/>
      <c r="DW207" s="517"/>
      <c r="DX207" s="517"/>
      <c r="DY207" s="517"/>
      <c r="DZ207" s="517"/>
      <c r="EA207" s="517"/>
      <c r="EB207" s="517"/>
      <c r="EC207" s="517"/>
      <c r="ED207" s="517"/>
      <c r="EE207" s="517"/>
      <c r="EF207" s="517"/>
      <c r="EG207" s="517"/>
      <c r="EH207" s="517"/>
      <c r="EI207" s="517"/>
      <c r="EJ207" s="517"/>
      <c r="EK207" s="517"/>
      <c r="EL207" s="517"/>
      <c r="EM207" s="517"/>
      <c r="EN207" s="517"/>
      <c r="EO207" s="517"/>
      <c r="EP207" s="517"/>
      <c r="EQ207" s="517"/>
      <c r="ER207" s="517"/>
      <c r="ES207" s="517"/>
      <c r="ET207" s="517"/>
      <c r="EU207" s="517"/>
      <c r="EV207" s="517"/>
      <c r="EW207" s="517"/>
      <c r="EX207" s="517"/>
      <c r="EY207" s="517"/>
      <c r="EZ207" s="517"/>
      <c r="FA207" s="517"/>
      <c r="FB207" s="517"/>
      <c r="FC207" s="517"/>
      <c r="FD207" s="517"/>
      <c r="FE207" s="517"/>
      <c r="FF207" s="517"/>
    </row>
    <row r="209" spans="6:162" s="519" customFormat="1" ht="15.75" customHeight="1">
      <c r="F209" s="517"/>
      <c r="G209" s="517"/>
      <c r="H209" s="517"/>
      <c r="I209" s="517"/>
      <c r="J209" s="517"/>
      <c r="K209" s="517"/>
      <c r="L209" s="517"/>
      <c r="M209" s="517"/>
      <c r="N209" s="517"/>
      <c r="O209" s="517"/>
      <c r="P209" s="517"/>
      <c r="Q209" s="517"/>
      <c r="R209" s="517"/>
      <c r="S209" s="517"/>
      <c r="T209" s="517"/>
      <c r="U209" s="517"/>
      <c r="V209" s="517"/>
      <c r="W209" s="517"/>
      <c r="X209" s="517"/>
      <c r="Y209" s="517"/>
      <c r="AA209" s="517"/>
      <c r="AC209" s="517"/>
      <c r="AD209" s="517"/>
      <c r="AE209" s="517"/>
      <c r="AF209" s="517"/>
      <c r="AG209" s="517"/>
      <c r="AH209" s="518"/>
      <c r="AI209" s="518"/>
      <c r="AJ209" s="517"/>
      <c r="AK209" s="517"/>
      <c r="AL209" s="517"/>
      <c r="AM209" s="517"/>
      <c r="AN209" s="517"/>
      <c r="AO209" s="517"/>
      <c r="AP209" s="517"/>
      <c r="AQ209" s="517"/>
      <c r="AR209" s="517"/>
      <c r="AS209" s="517"/>
      <c r="AT209" s="517"/>
      <c r="AU209" s="517"/>
      <c r="AV209" s="517"/>
      <c r="AW209" s="517"/>
      <c r="AX209" s="517"/>
      <c r="AY209" s="517"/>
      <c r="AZ209" s="517"/>
      <c r="BA209" s="517"/>
      <c r="BB209" s="517"/>
      <c r="BC209" s="517"/>
      <c r="BD209" s="517"/>
      <c r="BE209" s="517"/>
      <c r="BF209" s="517"/>
      <c r="BG209" s="517"/>
      <c r="BH209" s="517"/>
      <c r="BI209" s="517"/>
      <c r="BJ209" s="517"/>
      <c r="BK209" s="517"/>
      <c r="BL209" s="517"/>
      <c r="BM209" s="517"/>
      <c r="BN209" s="517"/>
      <c r="BO209" s="517"/>
      <c r="BP209" s="517"/>
      <c r="BQ209" s="517"/>
      <c r="BR209" s="517"/>
      <c r="BS209" s="517"/>
      <c r="BT209" s="517"/>
      <c r="BU209" s="517"/>
      <c r="BV209" s="517"/>
      <c r="BW209" s="517"/>
      <c r="BX209" s="517"/>
      <c r="BY209" s="517"/>
      <c r="BZ209" s="517"/>
      <c r="CA209" s="517"/>
      <c r="CB209" s="517"/>
      <c r="CC209" s="517"/>
      <c r="CD209" s="517"/>
      <c r="CE209" s="517"/>
      <c r="CF209" s="517"/>
      <c r="CG209" s="517"/>
      <c r="CH209" s="517"/>
      <c r="CI209" s="517"/>
      <c r="CJ209" s="517"/>
      <c r="CK209" s="517"/>
      <c r="CL209" s="517"/>
      <c r="CM209" s="517"/>
      <c r="CN209" s="517"/>
      <c r="CO209" s="517"/>
      <c r="CP209" s="517"/>
      <c r="CQ209" s="517"/>
      <c r="CR209" s="517"/>
      <c r="CS209" s="517"/>
      <c r="CT209" s="517"/>
      <c r="CU209" s="517"/>
      <c r="CV209" s="517"/>
      <c r="CW209" s="517"/>
      <c r="CX209" s="517"/>
      <c r="CY209" s="517"/>
      <c r="CZ209" s="517"/>
      <c r="DA209" s="517"/>
      <c r="DB209" s="517"/>
      <c r="DC209" s="517"/>
      <c r="DD209" s="517"/>
      <c r="DE209" s="517"/>
      <c r="DF209" s="517"/>
      <c r="DG209" s="517"/>
      <c r="DH209" s="517"/>
      <c r="DI209" s="517"/>
      <c r="DJ209" s="517"/>
      <c r="DK209" s="517"/>
      <c r="DL209" s="517"/>
      <c r="DM209" s="517"/>
      <c r="DN209" s="517"/>
      <c r="DO209" s="517"/>
      <c r="DP209" s="517"/>
      <c r="DQ209" s="517"/>
      <c r="DR209" s="517"/>
      <c r="DS209" s="517"/>
      <c r="DT209" s="517"/>
      <c r="DU209" s="517"/>
      <c r="DV209" s="517"/>
      <c r="DW209" s="517"/>
      <c r="DX209" s="517"/>
      <c r="DY209" s="517"/>
      <c r="DZ209" s="517"/>
      <c r="EA209" s="517"/>
      <c r="EB209" s="517"/>
      <c r="EC209" s="517"/>
      <c r="ED209" s="517"/>
      <c r="EE209" s="517"/>
      <c r="EF209" s="517"/>
      <c r="EG209" s="517"/>
      <c r="EH209" s="517"/>
      <c r="EI209" s="517"/>
      <c r="EJ209" s="517"/>
      <c r="EK209" s="517"/>
      <c r="EL209" s="517"/>
      <c r="EM209" s="517"/>
      <c r="EN209" s="517"/>
      <c r="EO209" s="517"/>
      <c r="EP209" s="517"/>
      <c r="EQ209" s="517"/>
      <c r="ER209" s="517"/>
      <c r="ES209" s="517"/>
      <c r="ET209" s="517"/>
      <c r="EU209" s="517"/>
      <c r="EV209" s="517"/>
      <c r="EW209" s="517"/>
      <c r="EX209" s="517"/>
      <c r="EY209" s="517"/>
      <c r="EZ209" s="517"/>
      <c r="FA209" s="517"/>
      <c r="FB209" s="517"/>
      <c r="FC209" s="517"/>
      <c r="FD209" s="517"/>
      <c r="FE209" s="517"/>
      <c r="FF209" s="517"/>
    </row>
    <row r="211" spans="6:162" s="519" customFormat="1" ht="15.75" customHeight="1">
      <c r="F211" s="517"/>
      <c r="G211" s="517"/>
      <c r="H211" s="517"/>
      <c r="I211" s="517"/>
      <c r="J211" s="517"/>
      <c r="K211" s="517"/>
      <c r="L211" s="517"/>
      <c r="M211" s="517"/>
      <c r="N211" s="517"/>
      <c r="O211" s="517"/>
      <c r="P211" s="517"/>
      <c r="Q211" s="517"/>
      <c r="R211" s="517"/>
      <c r="S211" s="517"/>
      <c r="T211" s="517"/>
      <c r="U211" s="517"/>
      <c r="V211" s="517"/>
      <c r="W211" s="517"/>
      <c r="X211" s="517"/>
      <c r="Y211" s="517"/>
      <c r="AA211" s="517"/>
      <c r="AC211" s="517"/>
      <c r="AD211" s="517"/>
      <c r="AE211" s="517"/>
      <c r="AF211" s="517"/>
      <c r="AG211" s="517"/>
      <c r="AH211" s="518"/>
      <c r="AI211" s="518"/>
      <c r="AJ211" s="517"/>
      <c r="AK211" s="517"/>
      <c r="AL211" s="517"/>
      <c r="AM211" s="517"/>
      <c r="AN211" s="517"/>
      <c r="AO211" s="517"/>
      <c r="AP211" s="517"/>
      <c r="AQ211" s="517"/>
      <c r="AR211" s="517"/>
      <c r="AS211" s="517"/>
      <c r="AT211" s="517"/>
      <c r="AU211" s="517"/>
      <c r="AV211" s="517"/>
      <c r="AW211" s="517"/>
      <c r="AX211" s="517"/>
      <c r="AY211" s="517"/>
      <c r="AZ211" s="517"/>
      <c r="BA211" s="517"/>
      <c r="BB211" s="517"/>
      <c r="BC211" s="517"/>
      <c r="BD211" s="517"/>
      <c r="BE211" s="517"/>
      <c r="BF211" s="517"/>
      <c r="BG211" s="517"/>
      <c r="BH211" s="517"/>
      <c r="BI211" s="517"/>
      <c r="BJ211" s="517"/>
      <c r="BK211" s="517"/>
      <c r="BL211" s="517"/>
      <c r="BM211" s="517"/>
      <c r="BN211" s="517"/>
      <c r="BO211" s="517"/>
      <c r="BP211" s="517"/>
      <c r="BQ211" s="517"/>
      <c r="BR211" s="517"/>
      <c r="BS211" s="517"/>
      <c r="BT211" s="517"/>
      <c r="BU211" s="517"/>
      <c r="BV211" s="517"/>
      <c r="BW211" s="517"/>
      <c r="BX211" s="517"/>
      <c r="BY211" s="517"/>
      <c r="BZ211" s="517"/>
      <c r="CA211" s="517"/>
      <c r="CB211" s="517"/>
      <c r="CC211" s="517"/>
      <c r="CD211" s="517"/>
      <c r="CE211" s="517"/>
      <c r="CF211" s="517"/>
      <c r="CG211" s="517"/>
      <c r="CH211" s="517"/>
      <c r="CI211" s="517"/>
      <c r="CJ211" s="517"/>
      <c r="CK211" s="517"/>
      <c r="CL211" s="517"/>
      <c r="CM211" s="517"/>
      <c r="CN211" s="517"/>
      <c r="CO211" s="517"/>
      <c r="CP211" s="517"/>
      <c r="CQ211" s="517"/>
      <c r="CR211" s="517"/>
      <c r="CS211" s="517"/>
      <c r="CT211" s="517"/>
      <c r="CU211" s="517"/>
      <c r="CV211" s="517"/>
      <c r="CW211" s="517"/>
      <c r="CX211" s="517"/>
      <c r="CY211" s="517"/>
      <c r="CZ211" s="517"/>
      <c r="DA211" s="517"/>
      <c r="DB211" s="517"/>
      <c r="DC211" s="517"/>
      <c r="DD211" s="517"/>
      <c r="DE211" s="517"/>
      <c r="DF211" s="517"/>
      <c r="DG211" s="517"/>
      <c r="DH211" s="517"/>
      <c r="DI211" s="517"/>
      <c r="DJ211" s="517"/>
      <c r="DK211" s="517"/>
      <c r="DL211" s="517"/>
      <c r="DM211" s="517"/>
      <c r="DN211" s="517"/>
      <c r="DO211" s="517"/>
      <c r="DP211" s="517"/>
      <c r="DQ211" s="517"/>
      <c r="DR211" s="517"/>
      <c r="DS211" s="517"/>
      <c r="DT211" s="517"/>
      <c r="DU211" s="517"/>
      <c r="DV211" s="517"/>
      <c r="DW211" s="517"/>
      <c r="DX211" s="517"/>
      <c r="DY211" s="517"/>
      <c r="DZ211" s="517"/>
      <c r="EA211" s="517"/>
      <c r="EB211" s="517"/>
      <c r="EC211" s="517"/>
      <c r="ED211" s="517"/>
      <c r="EE211" s="517"/>
      <c r="EF211" s="517"/>
      <c r="EG211" s="517"/>
      <c r="EH211" s="517"/>
      <c r="EI211" s="517"/>
      <c r="EJ211" s="517"/>
      <c r="EK211" s="517"/>
      <c r="EL211" s="517"/>
      <c r="EM211" s="517"/>
      <c r="EN211" s="517"/>
      <c r="EO211" s="517"/>
      <c r="EP211" s="517"/>
      <c r="EQ211" s="517"/>
      <c r="ER211" s="517"/>
      <c r="ES211" s="517"/>
      <c r="ET211" s="517"/>
      <c r="EU211" s="517"/>
      <c r="EV211" s="517"/>
      <c r="EW211" s="517"/>
      <c r="EX211" s="517"/>
      <c r="EY211" s="517"/>
      <c r="EZ211" s="517"/>
      <c r="FA211" s="517"/>
      <c r="FB211" s="517"/>
      <c r="FC211" s="517"/>
      <c r="FD211" s="517"/>
      <c r="FE211" s="517"/>
      <c r="FF211" s="517"/>
    </row>
    <row r="213" spans="6:162" s="519" customFormat="1" ht="15.75" customHeight="1">
      <c r="F213" s="517"/>
      <c r="G213" s="517"/>
      <c r="H213" s="517"/>
      <c r="I213" s="517"/>
      <c r="J213" s="517"/>
      <c r="K213" s="517"/>
      <c r="L213" s="517"/>
      <c r="M213" s="517"/>
      <c r="N213" s="517"/>
      <c r="O213" s="517"/>
      <c r="P213" s="517"/>
      <c r="Q213" s="517"/>
      <c r="R213" s="517"/>
      <c r="S213" s="517"/>
      <c r="T213" s="517"/>
      <c r="U213" s="517"/>
      <c r="V213" s="517"/>
      <c r="W213" s="517"/>
      <c r="X213" s="517"/>
      <c r="Y213" s="517"/>
      <c r="AA213" s="517"/>
      <c r="AC213" s="517"/>
      <c r="AD213" s="517"/>
      <c r="AE213" s="517"/>
      <c r="AF213" s="517"/>
      <c r="AG213" s="517"/>
      <c r="AH213" s="518"/>
      <c r="AI213" s="518"/>
      <c r="AJ213" s="517"/>
      <c r="AK213" s="517"/>
      <c r="AL213" s="517"/>
      <c r="AM213" s="517"/>
      <c r="AN213" s="517"/>
      <c r="AO213" s="517"/>
      <c r="AP213" s="517"/>
      <c r="AQ213" s="517"/>
      <c r="AR213" s="517"/>
      <c r="AS213" s="517"/>
      <c r="AT213" s="517"/>
      <c r="AU213" s="517"/>
      <c r="AV213" s="517"/>
      <c r="AW213" s="517"/>
      <c r="AX213" s="517"/>
      <c r="AY213" s="517"/>
      <c r="AZ213" s="517"/>
      <c r="BA213" s="517"/>
      <c r="BB213" s="517"/>
      <c r="BC213" s="517"/>
      <c r="BD213" s="517"/>
      <c r="BE213" s="517"/>
      <c r="BF213" s="517"/>
      <c r="BG213" s="517"/>
      <c r="BH213" s="517"/>
      <c r="BI213" s="517"/>
      <c r="BJ213" s="517"/>
      <c r="BK213" s="517"/>
      <c r="BL213" s="517"/>
      <c r="BM213" s="517"/>
      <c r="BN213" s="517"/>
      <c r="BO213" s="517"/>
      <c r="BP213" s="517"/>
      <c r="BQ213" s="517"/>
      <c r="BR213" s="517"/>
      <c r="BS213" s="517"/>
      <c r="BT213" s="517"/>
      <c r="BU213" s="517"/>
      <c r="BV213" s="517"/>
      <c r="BW213" s="517"/>
      <c r="BX213" s="517"/>
      <c r="BY213" s="517"/>
      <c r="BZ213" s="517"/>
      <c r="CA213" s="517"/>
      <c r="CB213" s="517"/>
      <c r="CC213" s="517"/>
      <c r="CD213" s="517"/>
      <c r="CE213" s="517"/>
      <c r="CF213" s="517"/>
      <c r="CG213" s="517"/>
      <c r="CH213" s="517"/>
      <c r="CI213" s="517"/>
      <c r="CJ213" s="517"/>
      <c r="CK213" s="517"/>
      <c r="CL213" s="517"/>
      <c r="CM213" s="517"/>
      <c r="CN213" s="517"/>
      <c r="CO213" s="517"/>
      <c r="CP213" s="517"/>
      <c r="CQ213" s="517"/>
      <c r="CR213" s="517"/>
      <c r="CS213" s="517"/>
      <c r="CT213" s="517"/>
      <c r="CU213" s="517"/>
      <c r="CV213" s="517"/>
      <c r="CW213" s="517"/>
      <c r="CX213" s="517"/>
      <c r="CY213" s="517"/>
      <c r="CZ213" s="517"/>
      <c r="DA213" s="517"/>
      <c r="DB213" s="517"/>
      <c r="DC213" s="517"/>
      <c r="DD213" s="517"/>
      <c r="DE213" s="517"/>
      <c r="DF213" s="517"/>
      <c r="DG213" s="517"/>
      <c r="DH213" s="517"/>
      <c r="DI213" s="517"/>
      <c r="DJ213" s="517"/>
      <c r="DK213" s="517"/>
      <c r="DL213" s="517"/>
      <c r="DM213" s="517"/>
      <c r="DN213" s="517"/>
      <c r="DO213" s="517"/>
      <c r="DP213" s="517"/>
      <c r="DQ213" s="517"/>
      <c r="DR213" s="517"/>
      <c r="DS213" s="517"/>
      <c r="DT213" s="517"/>
      <c r="DU213" s="517"/>
      <c r="DV213" s="517"/>
      <c r="DW213" s="517"/>
      <c r="DX213" s="517"/>
      <c r="DY213" s="517"/>
      <c r="DZ213" s="517"/>
      <c r="EA213" s="517"/>
      <c r="EB213" s="517"/>
      <c r="EC213" s="517"/>
      <c r="ED213" s="517"/>
      <c r="EE213" s="517"/>
      <c r="EF213" s="517"/>
      <c r="EG213" s="517"/>
      <c r="EH213" s="517"/>
      <c r="EI213" s="517"/>
      <c r="EJ213" s="517"/>
      <c r="EK213" s="517"/>
      <c r="EL213" s="517"/>
      <c r="EM213" s="517"/>
      <c r="EN213" s="517"/>
      <c r="EO213" s="517"/>
      <c r="EP213" s="517"/>
      <c r="EQ213" s="517"/>
      <c r="ER213" s="517"/>
      <c r="ES213" s="517"/>
      <c r="ET213" s="517"/>
      <c r="EU213" s="517"/>
      <c r="EV213" s="517"/>
      <c r="EW213" s="517"/>
      <c r="EX213" s="517"/>
      <c r="EY213" s="517"/>
      <c r="EZ213" s="517"/>
      <c r="FA213" s="517"/>
      <c r="FB213" s="517"/>
      <c r="FC213" s="517"/>
      <c r="FD213" s="517"/>
      <c r="FE213" s="517"/>
      <c r="FF213" s="517"/>
    </row>
    <row r="215" spans="6:162" s="519" customFormat="1" ht="15.75" customHeight="1">
      <c r="F215" s="517"/>
      <c r="G215" s="517"/>
      <c r="H215" s="517"/>
      <c r="I215" s="517"/>
      <c r="J215" s="517"/>
      <c r="K215" s="517"/>
      <c r="L215" s="517"/>
      <c r="M215" s="517"/>
      <c r="N215" s="517"/>
      <c r="O215" s="517"/>
      <c r="P215" s="517"/>
      <c r="Q215" s="517"/>
      <c r="R215" s="517"/>
      <c r="S215" s="517"/>
      <c r="T215" s="517"/>
      <c r="U215" s="517"/>
      <c r="V215" s="517"/>
      <c r="W215" s="517"/>
      <c r="X215" s="517"/>
      <c r="Y215" s="517"/>
      <c r="AA215" s="517"/>
      <c r="AC215" s="517"/>
      <c r="AD215" s="517"/>
      <c r="AE215" s="517"/>
      <c r="AF215" s="517"/>
      <c r="AG215" s="517"/>
      <c r="AH215" s="518"/>
      <c r="AI215" s="518"/>
      <c r="AJ215" s="517"/>
      <c r="AK215" s="517"/>
      <c r="AL215" s="517"/>
      <c r="AM215" s="517"/>
      <c r="AN215" s="517"/>
      <c r="AO215" s="517"/>
      <c r="AP215" s="517"/>
      <c r="AQ215" s="517"/>
      <c r="AR215" s="517"/>
      <c r="AS215" s="517"/>
      <c r="AT215" s="517"/>
      <c r="AU215" s="517"/>
      <c r="AV215" s="517"/>
      <c r="AW215" s="517"/>
      <c r="AX215" s="517"/>
      <c r="AY215" s="517"/>
      <c r="AZ215" s="517"/>
      <c r="BA215" s="517"/>
      <c r="BB215" s="517"/>
      <c r="BC215" s="517"/>
      <c r="BD215" s="517"/>
      <c r="BE215" s="517"/>
      <c r="BF215" s="517"/>
      <c r="BG215" s="517"/>
      <c r="BH215" s="517"/>
      <c r="BI215" s="517"/>
      <c r="BJ215" s="517"/>
      <c r="BK215" s="517"/>
      <c r="BL215" s="517"/>
      <c r="BM215" s="517"/>
      <c r="BN215" s="517"/>
      <c r="BO215" s="517"/>
      <c r="BP215" s="517"/>
      <c r="BQ215" s="517"/>
      <c r="BR215" s="517"/>
      <c r="BS215" s="517"/>
      <c r="BT215" s="517"/>
      <c r="BU215" s="517"/>
      <c r="BV215" s="517"/>
      <c r="BW215" s="517"/>
      <c r="BX215" s="517"/>
      <c r="BY215" s="517"/>
      <c r="BZ215" s="517"/>
      <c r="CA215" s="517"/>
      <c r="CB215" s="517"/>
      <c r="CC215" s="517"/>
      <c r="CD215" s="517"/>
      <c r="CE215" s="517"/>
      <c r="CF215" s="517"/>
      <c r="CG215" s="517"/>
      <c r="CH215" s="517"/>
      <c r="CI215" s="517"/>
      <c r="CJ215" s="517"/>
      <c r="CK215" s="517"/>
      <c r="CL215" s="517"/>
      <c r="CM215" s="517"/>
      <c r="CN215" s="517"/>
      <c r="CO215" s="517"/>
      <c r="CP215" s="517"/>
      <c r="CQ215" s="517"/>
      <c r="CR215" s="517"/>
      <c r="CS215" s="517"/>
      <c r="CT215" s="517"/>
      <c r="CU215" s="517"/>
      <c r="CV215" s="517"/>
      <c r="CW215" s="517"/>
      <c r="CX215" s="517"/>
      <c r="CY215" s="517"/>
      <c r="CZ215" s="517"/>
      <c r="DA215" s="517"/>
      <c r="DB215" s="517"/>
      <c r="DC215" s="517"/>
      <c r="DD215" s="517"/>
      <c r="DE215" s="517"/>
      <c r="DF215" s="517"/>
      <c r="DG215" s="517"/>
      <c r="DH215" s="517"/>
      <c r="DI215" s="517"/>
      <c r="DJ215" s="517"/>
      <c r="DK215" s="517"/>
      <c r="DL215" s="517"/>
      <c r="DM215" s="517"/>
      <c r="DN215" s="517"/>
      <c r="DO215" s="517"/>
      <c r="DP215" s="517"/>
      <c r="DQ215" s="517"/>
      <c r="DR215" s="517"/>
      <c r="DS215" s="517"/>
      <c r="DT215" s="517"/>
      <c r="DU215" s="517"/>
      <c r="DV215" s="517"/>
      <c r="DW215" s="517"/>
      <c r="DX215" s="517"/>
      <c r="DY215" s="517"/>
      <c r="DZ215" s="517"/>
      <c r="EA215" s="517"/>
      <c r="EB215" s="517"/>
      <c r="EC215" s="517"/>
      <c r="ED215" s="517"/>
      <c r="EE215" s="517"/>
      <c r="EF215" s="517"/>
      <c r="EG215" s="517"/>
      <c r="EH215" s="517"/>
      <c r="EI215" s="517"/>
      <c r="EJ215" s="517"/>
      <c r="EK215" s="517"/>
      <c r="EL215" s="517"/>
      <c r="EM215" s="517"/>
      <c r="EN215" s="517"/>
      <c r="EO215" s="517"/>
      <c r="EP215" s="517"/>
      <c r="EQ215" s="517"/>
      <c r="ER215" s="517"/>
      <c r="ES215" s="517"/>
      <c r="ET215" s="517"/>
      <c r="EU215" s="517"/>
      <c r="EV215" s="517"/>
      <c r="EW215" s="517"/>
      <c r="EX215" s="517"/>
      <c r="EY215" s="517"/>
      <c r="EZ215" s="517"/>
      <c r="FA215" s="517"/>
      <c r="FB215" s="517"/>
      <c r="FC215" s="517"/>
      <c r="FD215" s="517"/>
      <c r="FE215" s="517"/>
      <c r="FF215" s="517"/>
    </row>
    <row r="217" spans="6:162" s="519" customFormat="1" ht="15.75" customHeight="1">
      <c r="F217" s="517"/>
      <c r="G217" s="517"/>
      <c r="H217" s="517"/>
      <c r="I217" s="517"/>
      <c r="J217" s="517"/>
      <c r="K217" s="517"/>
      <c r="L217" s="517"/>
      <c r="M217" s="517"/>
      <c r="N217" s="517"/>
      <c r="O217" s="517"/>
      <c r="P217" s="517"/>
      <c r="Q217" s="517"/>
      <c r="R217" s="517"/>
      <c r="S217" s="517"/>
      <c r="T217" s="517"/>
      <c r="U217" s="517"/>
      <c r="V217" s="517"/>
      <c r="W217" s="517"/>
      <c r="X217" s="517"/>
      <c r="Y217" s="517"/>
      <c r="AA217" s="517"/>
      <c r="AC217" s="517"/>
      <c r="AD217" s="517"/>
      <c r="AE217" s="517"/>
      <c r="AF217" s="517"/>
      <c r="AG217" s="517"/>
      <c r="AH217" s="518"/>
      <c r="AI217" s="518"/>
      <c r="AJ217" s="517"/>
      <c r="AK217" s="517"/>
      <c r="AL217" s="517"/>
      <c r="AM217" s="517"/>
      <c r="AN217" s="517"/>
      <c r="AO217" s="517"/>
      <c r="AP217" s="517"/>
      <c r="AQ217" s="517"/>
      <c r="AR217" s="517"/>
      <c r="AS217" s="517"/>
      <c r="AT217" s="517"/>
      <c r="AU217" s="517"/>
      <c r="AV217" s="517"/>
      <c r="AW217" s="517"/>
      <c r="AX217" s="517"/>
      <c r="AY217" s="517"/>
      <c r="AZ217" s="517"/>
      <c r="BA217" s="517"/>
      <c r="BB217" s="517"/>
      <c r="BC217" s="517"/>
      <c r="BD217" s="517"/>
      <c r="BE217" s="517"/>
      <c r="BF217" s="517"/>
      <c r="BG217" s="517"/>
      <c r="BH217" s="517"/>
      <c r="BI217" s="517"/>
      <c r="BJ217" s="517"/>
      <c r="BK217" s="517"/>
      <c r="BL217" s="517"/>
      <c r="BM217" s="517"/>
      <c r="BN217" s="517"/>
      <c r="BO217" s="517"/>
      <c r="BP217" s="517"/>
      <c r="BQ217" s="517"/>
      <c r="BR217" s="517"/>
      <c r="BS217" s="517"/>
      <c r="BT217" s="517"/>
      <c r="BU217" s="517"/>
      <c r="BV217" s="517"/>
      <c r="BW217" s="517"/>
      <c r="BX217" s="517"/>
      <c r="BY217" s="517"/>
      <c r="BZ217" s="517"/>
      <c r="CA217" s="517"/>
      <c r="CB217" s="517"/>
      <c r="CC217" s="517"/>
      <c r="CD217" s="517"/>
      <c r="CE217" s="517"/>
      <c r="CF217" s="517"/>
      <c r="CG217" s="517"/>
      <c r="CH217" s="517"/>
      <c r="CI217" s="517"/>
      <c r="CJ217" s="517"/>
      <c r="CK217" s="517"/>
      <c r="CL217" s="517"/>
      <c r="CM217" s="517"/>
      <c r="CN217" s="517"/>
      <c r="CO217" s="517"/>
      <c r="CP217" s="517"/>
      <c r="CQ217" s="517"/>
      <c r="CR217" s="517"/>
      <c r="CS217" s="517"/>
      <c r="CT217" s="517"/>
      <c r="CU217" s="517"/>
      <c r="CV217" s="517"/>
      <c r="CW217" s="517"/>
      <c r="CX217" s="517"/>
      <c r="CY217" s="517"/>
      <c r="CZ217" s="517"/>
      <c r="DA217" s="517"/>
      <c r="DB217" s="517"/>
      <c r="DC217" s="517"/>
      <c r="DD217" s="517"/>
      <c r="DE217" s="517"/>
      <c r="DF217" s="517"/>
      <c r="DG217" s="517"/>
      <c r="DH217" s="517"/>
      <c r="DI217" s="517"/>
      <c r="DJ217" s="517"/>
      <c r="DK217" s="517"/>
      <c r="DL217" s="517"/>
      <c r="DM217" s="517"/>
      <c r="DN217" s="517"/>
      <c r="DO217" s="517"/>
      <c r="DP217" s="517"/>
      <c r="DQ217" s="517"/>
      <c r="DR217" s="517"/>
      <c r="DS217" s="517"/>
      <c r="DT217" s="517"/>
      <c r="DU217" s="517"/>
      <c r="DV217" s="517"/>
      <c r="DW217" s="517"/>
      <c r="DX217" s="517"/>
      <c r="DY217" s="517"/>
      <c r="DZ217" s="517"/>
      <c r="EA217" s="517"/>
      <c r="EB217" s="517"/>
      <c r="EC217" s="517"/>
      <c r="ED217" s="517"/>
      <c r="EE217" s="517"/>
      <c r="EF217" s="517"/>
      <c r="EG217" s="517"/>
      <c r="EH217" s="517"/>
      <c r="EI217" s="517"/>
      <c r="EJ217" s="517"/>
      <c r="EK217" s="517"/>
      <c r="EL217" s="517"/>
      <c r="EM217" s="517"/>
      <c r="EN217" s="517"/>
      <c r="EO217" s="517"/>
      <c r="EP217" s="517"/>
      <c r="EQ217" s="517"/>
      <c r="ER217" s="517"/>
      <c r="ES217" s="517"/>
      <c r="ET217" s="517"/>
      <c r="EU217" s="517"/>
      <c r="EV217" s="517"/>
      <c r="EW217" s="517"/>
      <c r="EX217" s="517"/>
      <c r="EY217" s="517"/>
      <c r="EZ217" s="517"/>
      <c r="FA217" s="517"/>
      <c r="FB217" s="517"/>
      <c r="FC217" s="517"/>
      <c r="FD217" s="517"/>
      <c r="FE217" s="517"/>
      <c r="FF217" s="517"/>
    </row>
    <row r="219" spans="6:162" s="519" customFormat="1" ht="15.75" customHeight="1">
      <c r="F219" s="517"/>
      <c r="G219" s="517"/>
      <c r="H219" s="517"/>
      <c r="I219" s="517"/>
      <c r="J219" s="517"/>
      <c r="K219" s="517"/>
      <c r="L219" s="517"/>
      <c r="M219" s="517"/>
      <c r="N219" s="517"/>
      <c r="O219" s="517"/>
      <c r="P219" s="517"/>
      <c r="Q219" s="517"/>
      <c r="R219" s="517"/>
      <c r="S219" s="517"/>
      <c r="T219" s="517"/>
      <c r="U219" s="517"/>
      <c r="V219" s="517"/>
      <c r="W219" s="517"/>
      <c r="X219" s="517"/>
      <c r="Y219" s="517"/>
      <c r="AA219" s="517"/>
      <c r="AC219" s="517"/>
      <c r="AD219" s="517"/>
      <c r="AE219" s="517"/>
      <c r="AF219" s="517"/>
      <c r="AG219" s="517"/>
      <c r="AH219" s="518"/>
      <c r="AI219" s="518"/>
      <c r="AJ219" s="517"/>
      <c r="AK219" s="517"/>
      <c r="AL219" s="517"/>
      <c r="AM219" s="517"/>
      <c r="AN219" s="517"/>
      <c r="AO219" s="517"/>
      <c r="AP219" s="517"/>
      <c r="AQ219" s="517"/>
      <c r="AR219" s="517"/>
      <c r="AS219" s="517"/>
      <c r="AT219" s="517"/>
      <c r="AU219" s="517"/>
      <c r="AV219" s="517"/>
      <c r="AW219" s="517"/>
      <c r="AX219" s="517"/>
      <c r="AY219" s="517"/>
      <c r="AZ219" s="517"/>
      <c r="BA219" s="517"/>
      <c r="BB219" s="517"/>
      <c r="BC219" s="517"/>
      <c r="BD219" s="517"/>
      <c r="BE219" s="517"/>
      <c r="BF219" s="517"/>
      <c r="BG219" s="517"/>
      <c r="BH219" s="517"/>
      <c r="BI219" s="517"/>
      <c r="BJ219" s="517"/>
      <c r="BK219" s="517"/>
      <c r="BL219" s="517"/>
      <c r="BM219" s="517"/>
      <c r="BN219" s="517"/>
      <c r="BO219" s="517"/>
      <c r="BP219" s="517"/>
      <c r="BQ219" s="517"/>
      <c r="BR219" s="517"/>
      <c r="BS219" s="517"/>
      <c r="BT219" s="517"/>
      <c r="BU219" s="517"/>
      <c r="BV219" s="517"/>
      <c r="BW219" s="517"/>
      <c r="BX219" s="517"/>
      <c r="BY219" s="517"/>
      <c r="BZ219" s="517"/>
      <c r="CA219" s="517"/>
      <c r="CB219" s="517"/>
      <c r="CC219" s="517"/>
      <c r="CD219" s="517"/>
      <c r="CE219" s="517"/>
      <c r="CF219" s="517"/>
      <c r="CG219" s="517"/>
      <c r="CH219" s="517"/>
      <c r="CI219" s="517"/>
      <c r="CJ219" s="517"/>
      <c r="CK219" s="517"/>
      <c r="CL219" s="517"/>
      <c r="CM219" s="517"/>
      <c r="CN219" s="517"/>
      <c r="CO219" s="517"/>
      <c r="CP219" s="517"/>
      <c r="CQ219" s="517"/>
      <c r="CR219" s="517"/>
      <c r="CS219" s="517"/>
      <c r="CT219" s="517"/>
      <c r="CU219" s="517"/>
      <c r="CV219" s="517"/>
      <c r="CW219" s="517"/>
      <c r="CX219" s="517"/>
      <c r="CY219" s="517"/>
      <c r="CZ219" s="517"/>
      <c r="DA219" s="517"/>
      <c r="DB219" s="517"/>
      <c r="DC219" s="517"/>
      <c r="DD219" s="517"/>
      <c r="DE219" s="517"/>
      <c r="DF219" s="517"/>
      <c r="DG219" s="517"/>
      <c r="DH219" s="517"/>
      <c r="DI219" s="517"/>
      <c r="DJ219" s="517"/>
      <c r="DK219" s="517"/>
      <c r="DL219" s="517"/>
      <c r="DM219" s="517"/>
      <c r="DN219" s="517"/>
      <c r="DO219" s="517"/>
      <c r="DP219" s="517"/>
      <c r="DQ219" s="517"/>
      <c r="DR219" s="517"/>
      <c r="DS219" s="517"/>
      <c r="DT219" s="517"/>
      <c r="DU219" s="517"/>
      <c r="DV219" s="517"/>
      <c r="DW219" s="517"/>
      <c r="DX219" s="517"/>
      <c r="DY219" s="517"/>
      <c r="DZ219" s="517"/>
      <c r="EA219" s="517"/>
      <c r="EB219" s="517"/>
      <c r="EC219" s="517"/>
      <c r="ED219" s="517"/>
      <c r="EE219" s="517"/>
      <c r="EF219" s="517"/>
      <c r="EG219" s="517"/>
      <c r="EH219" s="517"/>
      <c r="EI219" s="517"/>
      <c r="EJ219" s="517"/>
      <c r="EK219" s="517"/>
      <c r="EL219" s="517"/>
      <c r="EM219" s="517"/>
      <c r="EN219" s="517"/>
      <c r="EO219" s="517"/>
      <c r="EP219" s="517"/>
      <c r="EQ219" s="517"/>
      <c r="ER219" s="517"/>
      <c r="ES219" s="517"/>
      <c r="ET219" s="517"/>
      <c r="EU219" s="517"/>
      <c r="EV219" s="517"/>
      <c r="EW219" s="517"/>
      <c r="EX219" s="517"/>
      <c r="EY219" s="517"/>
      <c r="EZ219" s="517"/>
      <c r="FA219" s="517"/>
      <c r="FB219" s="517"/>
      <c r="FC219" s="517"/>
      <c r="FD219" s="517"/>
      <c r="FE219" s="517"/>
      <c r="FF219" s="517"/>
    </row>
    <row r="221" spans="6:162" s="519" customFormat="1" ht="15.75" customHeight="1">
      <c r="F221" s="517"/>
      <c r="G221" s="517"/>
      <c r="H221" s="517"/>
      <c r="I221" s="517"/>
      <c r="J221" s="517"/>
      <c r="K221" s="517"/>
      <c r="L221" s="517"/>
      <c r="M221" s="517"/>
      <c r="N221" s="517"/>
      <c r="O221" s="517"/>
      <c r="P221" s="517"/>
      <c r="Q221" s="517"/>
      <c r="R221" s="517"/>
      <c r="S221" s="517"/>
      <c r="T221" s="517"/>
      <c r="U221" s="517"/>
      <c r="V221" s="517"/>
      <c r="W221" s="517"/>
      <c r="X221" s="517"/>
      <c r="Y221" s="517"/>
      <c r="AA221" s="517"/>
      <c r="AC221" s="517"/>
      <c r="AD221" s="517"/>
      <c r="AE221" s="517"/>
      <c r="AF221" s="517"/>
      <c r="AG221" s="517"/>
      <c r="AH221" s="518"/>
      <c r="AI221" s="518"/>
      <c r="AJ221" s="517"/>
      <c r="AK221" s="517"/>
      <c r="AL221" s="517"/>
      <c r="AM221" s="517"/>
      <c r="AN221" s="517"/>
      <c r="AO221" s="517"/>
      <c r="AP221" s="517"/>
      <c r="AQ221" s="517"/>
      <c r="AR221" s="517"/>
      <c r="AS221" s="517"/>
      <c r="AT221" s="517"/>
      <c r="AU221" s="517"/>
      <c r="AV221" s="517"/>
      <c r="AW221" s="517"/>
      <c r="AX221" s="517"/>
      <c r="AY221" s="517"/>
      <c r="AZ221" s="517"/>
      <c r="BA221" s="517"/>
      <c r="BB221" s="517"/>
      <c r="BC221" s="517"/>
      <c r="BD221" s="517"/>
      <c r="BE221" s="517"/>
      <c r="BF221" s="517"/>
      <c r="BG221" s="517"/>
      <c r="BH221" s="517"/>
      <c r="BI221" s="517"/>
      <c r="BJ221" s="517"/>
      <c r="BK221" s="517"/>
      <c r="BL221" s="517"/>
      <c r="BM221" s="517"/>
      <c r="BN221" s="517"/>
      <c r="BO221" s="517"/>
      <c r="BP221" s="517"/>
      <c r="BQ221" s="517"/>
      <c r="BR221" s="517"/>
      <c r="BS221" s="517"/>
      <c r="BT221" s="517"/>
      <c r="BU221" s="517"/>
      <c r="BV221" s="517"/>
      <c r="BW221" s="517"/>
      <c r="BX221" s="517"/>
      <c r="BY221" s="517"/>
      <c r="BZ221" s="517"/>
      <c r="CA221" s="517"/>
      <c r="CB221" s="517"/>
      <c r="CC221" s="517"/>
      <c r="CD221" s="517"/>
      <c r="CE221" s="517"/>
      <c r="CF221" s="517"/>
      <c r="CG221" s="517"/>
      <c r="CH221" s="517"/>
      <c r="CI221" s="517"/>
      <c r="CJ221" s="517"/>
      <c r="CK221" s="517"/>
      <c r="CL221" s="517"/>
      <c r="CM221" s="517"/>
      <c r="CN221" s="517"/>
      <c r="CO221" s="517"/>
      <c r="CP221" s="517"/>
      <c r="CQ221" s="517"/>
      <c r="CR221" s="517"/>
      <c r="CS221" s="517"/>
      <c r="CT221" s="517"/>
      <c r="CU221" s="517"/>
      <c r="CV221" s="517"/>
      <c r="CW221" s="517"/>
      <c r="CX221" s="517"/>
      <c r="CY221" s="517"/>
      <c r="CZ221" s="517"/>
      <c r="DA221" s="517"/>
      <c r="DB221" s="517"/>
      <c r="DC221" s="517"/>
      <c r="DD221" s="517"/>
      <c r="DE221" s="517"/>
      <c r="DF221" s="517"/>
      <c r="DG221" s="517"/>
      <c r="DH221" s="517"/>
      <c r="DI221" s="517"/>
      <c r="DJ221" s="517"/>
      <c r="DK221" s="517"/>
      <c r="DL221" s="517"/>
      <c r="DM221" s="517"/>
      <c r="DN221" s="517"/>
      <c r="DO221" s="517"/>
      <c r="DP221" s="517"/>
      <c r="DQ221" s="517"/>
      <c r="DR221" s="517"/>
      <c r="DS221" s="517"/>
      <c r="DT221" s="517"/>
      <c r="DU221" s="517"/>
      <c r="DV221" s="517"/>
      <c r="DW221" s="517"/>
      <c r="DX221" s="517"/>
      <c r="DY221" s="517"/>
      <c r="DZ221" s="517"/>
      <c r="EA221" s="517"/>
      <c r="EB221" s="517"/>
      <c r="EC221" s="517"/>
      <c r="ED221" s="517"/>
      <c r="EE221" s="517"/>
      <c r="EF221" s="517"/>
      <c r="EG221" s="517"/>
      <c r="EH221" s="517"/>
      <c r="EI221" s="517"/>
      <c r="EJ221" s="517"/>
      <c r="EK221" s="517"/>
      <c r="EL221" s="517"/>
      <c r="EM221" s="517"/>
      <c r="EN221" s="517"/>
      <c r="EO221" s="517"/>
      <c r="EP221" s="517"/>
      <c r="EQ221" s="517"/>
      <c r="ER221" s="517"/>
      <c r="ES221" s="517"/>
      <c r="ET221" s="517"/>
      <c r="EU221" s="517"/>
      <c r="EV221" s="517"/>
      <c r="EW221" s="517"/>
      <c r="EX221" s="517"/>
      <c r="EY221" s="517"/>
      <c r="EZ221" s="517"/>
      <c r="FA221" s="517"/>
      <c r="FB221" s="517"/>
      <c r="FC221" s="517"/>
      <c r="FD221" s="517"/>
      <c r="FE221" s="517"/>
      <c r="FF221" s="517"/>
    </row>
    <row r="223" spans="6:162" s="519" customFormat="1" ht="15.75" customHeight="1">
      <c r="F223" s="517"/>
      <c r="G223" s="517"/>
      <c r="H223" s="517"/>
      <c r="I223" s="517"/>
      <c r="J223" s="517"/>
      <c r="K223" s="517"/>
      <c r="L223" s="517"/>
      <c r="M223" s="517"/>
      <c r="N223" s="517"/>
      <c r="O223" s="517"/>
      <c r="P223" s="517"/>
      <c r="Q223" s="517"/>
      <c r="R223" s="517"/>
      <c r="S223" s="517"/>
      <c r="T223" s="517"/>
      <c r="U223" s="517"/>
      <c r="V223" s="517"/>
      <c r="W223" s="517"/>
      <c r="X223" s="517"/>
      <c r="Y223" s="517"/>
      <c r="AA223" s="517"/>
      <c r="AC223" s="517"/>
      <c r="AD223" s="517"/>
      <c r="AE223" s="517"/>
      <c r="AF223" s="517"/>
      <c r="AG223" s="517"/>
      <c r="AH223" s="518"/>
      <c r="AI223" s="518"/>
      <c r="AJ223" s="517"/>
      <c r="AK223" s="517"/>
      <c r="AL223" s="517"/>
      <c r="AM223" s="517"/>
      <c r="AN223" s="517"/>
      <c r="AO223" s="517"/>
      <c r="AP223" s="517"/>
      <c r="AQ223" s="517"/>
      <c r="AR223" s="517"/>
      <c r="AS223" s="517"/>
      <c r="AT223" s="517"/>
      <c r="AU223" s="517"/>
      <c r="AV223" s="517"/>
      <c r="AW223" s="517"/>
      <c r="AX223" s="517"/>
      <c r="AY223" s="517"/>
      <c r="AZ223" s="517"/>
      <c r="BA223" s="517"/>
      <c r="BB223" s="517"/>
      <c r="BC223" s="517"/>
      <c r="BD223" s="517"/>
      <c r="BE223" s="517"/>
      <c r="BF223" s="517"/>
      <c r="BG223" s="517"/>
      <c r="BH223" s="517"/>
      <c r="BI223" s="517"/>
      <c r="BJ223" s="517"/>
      <c r="BK223" s="517"/>
      <c r="BL223" s="517"/>
      <c r="BM223" s="517"/>
      <c r="BN223" s="517"/>
      <c r="BO223" s="517"/>
      <c r="BP223" s="517"/>
      <c r="BQ223" s="517"/>
      <c r="BR223" s="517"/>
      <c r="BS223" s="517"/>
      <c r="BT223" s="517"/>
      <c r="BU223" s="517"/>
      <c r="BV223" s="517"/>
      <c r="BW223" s="517"/>
      <c r="BX223" s="517"/>
      <c r="BY223" s="517"/>
      <c r="BZ223" s="517"/>
      <c r="CA223" s="517"/>
      <c r="CB223" s="517"/>
      <c r="CC223" s="517"/>
      <c r="CD223" s="517"/>
      <c r="CE223" s="517"/>
      <c r="CF223" s="517"/>
      <c r="CG223" s="517"/>
      <c r="CH223" s="517"/>
      <c r="CI223" s="517"/>
      <c r="CJ223" s="517"/>
      <c r="CK223" s="517"/>
      <c r="CL223" s="517"/>
      <c r="CM223" s="517"/>
      <c r="CN223" s="517"/>
      <c r="CO223" s="517"/>
      <c r="CP223" s="517"/>
      <c r="CQ223" s="517"/>
      <c r="CR223" s="517"/>
      <c r="CS223" s="517"/>
      <c r="CT223" s="517"/>
      <c r="CU223" s="517"/>
      <c r="CV223" s="517"/>
      <c r="CW223" s="517"/>
      <c r="CX223" s="517"/>
      <c r="CY223" s="517"/>
      <c r="CZ223" s="517"/>
      <c r="DA223" s="517"/>
      <c r="DB223" s="517"/>
      <c r="DC223" s="517"/>
      <c r="DD223" s="517"/>
      <c r="DE223" s="517"/>
      <c r="DF223" s="517"/>
      <c r="DG223" s="517"/>
      <c r="DH223" s="517"/>
      <c r="DI223" s="517"/>
      <c r="DJ223" s="517"/>
      <c r="DK223" s="517"/>
      <c r="DL223" s="517"/>
      <c r="DM223" s="517"/>
      <c r="DN223" s="517"/>
      <c r="DO223" s="517"/>
      <c r="DP223" s="517"/>
      <c r="DQ223" s="517"/>
      <c r="DR223" s="517"/>
      <c r="DS223" s="517"/>
      <c r="DT223" s="517"/>
      <c r="DU223" s="517"/>
      <c r="DV223" s="517"/>
      <c r="DW223" s="517"/>
      <c r="DX223" s="517"/>
      <c r="DY223" s="517"/>
      <c r="DZ223" s="517"/>
      <c r="EA223" s="517"/>
      <c r="EB223" s="517"/>
      <c r="EC223" s="517"/>
      <c r="ED223" s="517"/>
      <c r="EE223" s="517"/>
      <c r="EF223" s="517"/>
      <c r="EG223" s="517"/>
      <c r="EH223" s="517"/>
      <c r="EI223" s="517"/>
      <c r="EJ223" s="517"/>
      <c r="EK223" s="517"/>
      <c r="EL223" s="517"/>
      <c r="EM223" s="517"/>
      <c r="EN223" s="517"/>
      <c r="EO223" s="517"/>
      <c r="EP223" s="517"/>
      <c r="EQ223" s="517"/>
      <c r="ER223" s="517"/>
      <c r="ES223" s="517"/>
      <c r="ET223" s="517"/>
      <c r="EU223" s="517"/>
      <c r="EV223" s="517"/>
      <c r="EW223" s="517"/>
      <c r="EX223" s="517"/>
      <c r="EY223" s="517"/>
      <c r="EZ223" s="517"/>
      <c r="FA223" s="517"/>
      <c r="FB223" s="517"/>
      <c r="FC223" s="517"/>
      <c r="FD223" s="517"/>
      <c r="FE223" s="517"/>
      <c r="FF223" s="517"/>
    </row>
    <row r="225" spans="6:162" s="519" customFormat="1" ht="15.75" customHeight="1">
      <c r="F225" s="517"/>
      <c r="G225" s="517"/>
      <c r="H225" s="517"/>
      <c r="I225" s="517"/>
      <c r="J225" s="517"/>
      <c r="K225" s="517"/>
      <c r="L225" s="517"/>
      <c r="M225" s="517"/>
      <c r="N225" s="517"/>
      <c r="O225" s="517"/>
      <c r="P225" s="517"/>
      <c r="Q225" s="517"/>
      <c r="R225" s="517"/>
      <c r="S225" s="517"/>
      <c r="T225" s="517"/>
      <c r="U225" s="517"/>
      <c r="V225" s="517"/>
      <c r="W225" s="517"/>
      <c r="X225" s="517"/>
      <c r="Y225" s="517"/>
      <c r="AA225" s="517"/>
      <c r="AC225" s="517"/>
      <c r="AD225" s="517"/>
      <c r="AE225" s="517"/>
      <c r="AF225" s="517"/>
      <c r="AG225" s="517"/>
      <c r="AH225" s="518"/>
      <c r="AI225" s="518"/>
      <c r="AJ225" s="517"/>
      <c r="AK225" s="517"/>
      <c r="AL225" s="517"/>
      <c r="AM225" s="517"/>
      <c r="AN225" s="517"/>
      <c r="AO225" s="517"/>
      <c r="AP225" s="517"/>
      <c r="AQ225" s="517"/>
      <c r="AR225" s="517"/>
      <c r="AS225" s="517"/>
      <c r="AT225" s="517"/>
      <c r="AU225" s="517"/>
      <c r="AV225" s="517"/>
      <c r="AW225" s="517"/>
      <c r="AX225" s="517"/>
      <c r="AY225" s="517"/>
      <c r="AZ225" s="517"/>
      <c r="BA225" s="517"/>
      <c r="BB225" s="517"/>
      <c r="BC225" s="517"/>
      <c r="BD225" s="517"/>
      <c r="BE225" s="517"/>
      <c r="BF225" s="517"/>
      <c r="BG225" s="517"/>
      <c r="BH225" s="517"/>
      <c r="BI225" s="517"/>
      <c r="BJ225" s="517"/>
      <c r="BK225" s="517"/>
      <c r="BL225" s="517"/>
      <c r="BM225" s="517"/>
      <c r="BN225" s="517"/>
      <c r="BO225" s="517"/>
      <c r="BP225" s="517"/>
      <c r="BQ225" s="517"/>
      <c r="BR225" s="517"/>
      <c r="BS225" s="517"/>
      <c r="BT225" s="517"/>
      <c r="BU225" s="517"/>
      <c r="BV225" s="517"/>
      <c r="BW225" s="517"/>
      <c r="BX225" s="517"/>
      <c r="BY225" s="517"/>
      <c r="BZ225" s="517"/>
      <c r="CA225" s="517"/>
      <c r="CB225" s="517"/>
      <c r="CC225" s="517"/>
      <c r="CD225" s="517"/>
      <c r="CE225" s="517"/>
      <c r="CF225" s="517"/>
      <c r="CG225" s="517"/>
      <c r="CH225" s="517"/>
      <c r="CI225" s="517"/>
      <c r="CJ225" s="517"/>
      <c r="CK225" s="517"/>
      <c r="CL225" s="517"/>
      <c r="CM225" s="517"/>
      <c r="CN225" s="517"/>
      <c r="CO225" s="517"/>
      <c r="CP225" s="517"/>
      <c r="CQ225" s="517"/>
      <c r="CR225" s="517"/>
      <c r="CS225" s="517"/>
      <c r="CT225" s="517"/>
      <c r="CU225" s="517"/>
      <c r="CV225" s="517"/>
      <c r="CW225" s="517"/>
      <c r="CX225" s="517"/>
      <c r="CY225" s="517"/>
      <c r="CZ225" s="517"/>
      <c r="DA225" s="517"/>
      <c r="DB225" s="517"/>
      <c r="DC225" s="517"/>
      <c r="DD225" s="517"/>
      <c r="DE225" s="517"/>
      <c r="DF225" s="517"/>
      <c r="DG225" s="517"/>
      <c r="DH225" s="517"/>
      <c r="DI225" s="517"/>
      <c r="DJ225" s="517"/>
      <c r="DK225" s="517"/>
      <c r="DL225" s="517"/>
      <c r="DM225" s="517"/>
      <c r="DN225" s="517"/>
      <c r="DO225" s="517"/>
      <c r="DP225" s="517"/>
      <c r="DQ225" s="517"/>
      <c r="DR225" s="517"/>
      <c r="DS225" s="517"/>
      <c r="DT225" s="517"/>
      <c r="DU225" s="517"/>
      <c r="DV225" s="517"/>
      <c r="DW225" s="517"/>
      <c r="DX225" s="517"/>
      <c r="DY225" s="517"/>
      <c r="DZ225" s="517"/>
      <c r="EA225" s="517"/>
      <c r="EB225" s="517"/>
      <c r="EC225" s="517"/>
      <c r="ED225" s="517"/>
      <c r="EE225" s="517"/>
      <c r="EF225" s="517"/>
      <c r="EG225" s="517"/>
      <c r="EH225" s="517"/>
      <c r="EI225" s="517"/>
      <c r="EJ225" s="517"/>
      <c r="EK225" s="517"/>
      <c r="EL225" s="517"/>
      <c r="EM225" s="517"/>
      <c r="EN225" s="517"/>
      <c r="EO225" s="517"/>
      <c r="EP225" s="517"/>
      <c r="EQ225" s="517"/>
      <c r="ER225" s="517"/>
      <c r="ES225" s="517"/>
      <c r="ET225" s="517"/>
      <c r="EU225" s="517"/>
      <c r="EV225" s="517"/>
      <c r="EW225" s="517"/>
      <c r="EX225" s="517"/>
      <c r="EY225" s="517"/>
      <c r="EZ225" s="517"/>
      <c r="FA225" s="517"/>
      <c r="FB225" s="517"/>
      <c r="FC225" s="517"/>
      <c r="FD225" s="517"/>
      <c r="FE225" s="517"/>
      <c r="FF225" s="517"/>
    </row>
    <row r="227" spans="6:162" s="519" customFormat="1" ht="15.75" customHeight="1">
      <c r="F227" s="517"/>
      <c r="G227" s="517"/>
      <c r="H227" s="517"/>
      <c r="I227" s="517"/>
      <c r="J227" s="517"/>
      <c r="K227" s="517"/>
      <c r="L227" s="517"/>
      <c r="M227" s="517"/>
      <c r="N227" s="517"/>
      <c r="O227" s="517"/>
      <c r="P227" s="517"/>
      <c r="Q227" s="517"/>
      <c r="R227" s="517"/>
      <c r="S227" s="517"/>
      <c r="T227" s="517"/>
      <c r="U227" s="517"/>
      <c r="V227" s="517"/>
      <c r="W227" s="517"/>
      <c r="X227" s="517"/>
      <c r="Y227" s="517"/>
      <c r="AA227" s="517"/>
      <c r="AC227" s="517"/>
      <c r="AD227" s="517"/>
      <c r="AE227" s="517"/>
      <c r="AF227" s="517"/>
      <c r="AG227" s="517"/>
      <c r="AH227" s="518"/>
      <c r="AI227" s="518"/>
      <c r="AJ227" s="517"/>
      <c r="AK227" s="517"/>
      <c r="AL227" s="517"/>
      <c r="AM227" s="517"/>
      <c r="AN227" s="517"/>
      <c r="AO227" s="517"/>
      <c r="AP227" s="517"/>
      <c r="AQ227" s="517"/>
      <c r="AR227" s="517"/>
      <c r="AS227" s="517"/>
      <c r="AT227" s="517"/>
      <c r="AU227" s="517"/>
      <c r="AV227" s="517"/>
      <c r="AW227" s="517"/>
      <c r="AX227" s="517"/>
      <c r="AY227" s="517"/>
      <c r="AZ227" s="517"/>
      <c r="BA227" s="517"/>
      <c r="BB227" s="517"/>
      <c r="BC227" s="517"/>
      <c r="BD227" s="517"/>
      <c r="BE227" s="517"/>
      <c r="BF227" s="517"/>
      <c r="BG227" s="517"/>
      <c r="BH227" s="517"/>
      <c r="BI227" s="517"/>
      <c r="BJ227" s="517"/>
      <c r="BK227" s="517"/>
      <c r="BL227" s="517"/>
      <c r="BM227" s="517"/>
      <c r="BN227" s="517"/>
      <c r="BO227" s="517"/>
      <c r="BP227" s="517"/>
      <c r="BQ227" s="517"/>
      <c r="BR227" s="517"/>
      <c r="BS227" s="517"/>
      <c r="BT227" s="517"/>
      <c r="BU227" s="517"/>
      <c r="BV227" s="517"/>
      <c r="BW227" s="517"/>
      <c r="BX227" s="517"/>
      <c r="BY227" s="517"/>
      <c r="BZ227" s="517"/>
      <c r="CA227" s="517"/>
      <c r="CB227" s="517"/>
      <c r="CC227" s="517"/>
      <c r="CD227" s="517"/>
      <c r="CE227" s="517"/>
      <c r="CF227" s="517"/>
      <c r="CG227" s="517"/>
      <c r="CH227" s="517"/>
      <c r="CI227" s="517"/>
      <c r="CJ227" s="517"/>
      <c r="CK227" s="517"/>
      <c r="CL227" s="517"/>
      <c r="CM227" s="517"/>
      <c r="CN227" s="517"/>
      <c r="CO227" s="517"/>
      <c r="CP227" s="517"/>
      <c r="CQ227" s="517"/>
      <c r="CR227" s="517"/>
      <c r="CS227" s="517"/>
      <c r="CT227" s="517"/>
      <c r="CU227" s="517"/>
      <c r="CV227" s="517"/>
      <c r="CW227" s="517"/>
      <c r="CX227" s="517"/>
      <c r="CY227" s="517"/>
      <c r="CZ227" s="517"/>
      <c r="DA227" s="517"/>
      <c r="DB227" s="517"/>
      <c r="DC227" s="517"/>
      <c r="DD227" s="517"/>
      <c r="DE227" s="517"/>
      <c r="DF227" s="517"/>
      <c r="DG227" s="517"/>
      <c r="DH227" s="517"/>
      <c r="DI227" s="517"/>
      <c r="DJ227" s="517"/>
      <c r="DK227" s="517"/>
      <c r="DL227" s="517"/>
      <c r="DM227" s="517"/>
      <c r="DN227" s="517"/>
      <c r="DO227" s="517"/>
      <c r="DP227" s="517"/>
      <c r="DQ227" s="517"/>
      <c r="DR227" s="517"/>
      <c r="DS227" s="517"/>
      <c r="DT227" s="517"/>
      <c r="DU227" s="517"/>
      <c r="DV227" s="517"/>
      <c r="DW227" s="517"/>
      <c r="DX227" s="517"/>
      <c r="DY227" s="517"/>
      <c r="DZ227" s="517"/>
      <c r="EA227" s="517"/>
      <c r="EB227" s="517"/>
      <c r="EC227" s="517"/>
      <c r="ED227" s="517"/>
      <c r="EE227" s="517"/>
      <c r="EF227" s="517"/>
      <c r="EG227" s="517"/>
      <c r="EH227" s="517"/>
      <c r="EI227" s="517"/>
      <c r="EJ227" s="517"/>
      <c r="EK227" s="517"/>
      <c r="EL227" s="517"/>
      <c r="EM227" s="517"/>
      <c r="EN227" s="517"/>
      <c r="EO227" s="517"/>
      <c r="EP227" s="517"/>
      <c r="EQ227" s="517"/>
      <c r="ER227" s="517"/>
      <c r="ES227" s="517"/>
      <c r="ET227" s="517"/>
      <c r="EU227" s="517"/>
      <c r="EV227" s="517"/>
      <c r="EW227" s="517"/>
      <c r="EX227" s="517"/>
      <c r="EY227" s="517"/>
      <c r="EZ227" s="517"/>
      <c r="FA227" s="517"/>
      <c r="FB227" s="517"/>
      <c r="FC227" s="517"/>
      <c r="FD227" s="517"/>
      <c r="FE227" s="517"/>
      <c r="FF227" s="517"/>
    </row>
    <row r="229" spans="6:162" s="519" customFormat="1" ht="15.75" customHeight="1">
      <c r="F229" s="517"/>
      <c r="G229" s="517"/>
      <c r="H229" s="517"/>
      <c r="I229" s="517"/>
      <c r="J229" s="517"/>
      <c r="K229" s="517"/>
      <c r="L229" s="517"/>
      <c r="M229" s="517"/>
      <c r="N229" s="517"/>
      <c r="O229" s="517"/>
      <c r="P229" s="517"/>
      <c r="Q229" s="517"/>
      <c r="R229" s="517"/>
      <c r="S229" s="517"/>
      <c r="T229" s="517"/>
      <c r="U229" s="517"/>
      <c r="V229" s="517"/>
      <c r="W229" s="517"/>
      <c r="X229" s="517"/>
      <c r="Y229" s="517"/>
      <c r="AA229" s="517"/>
      <c r="AC229" s="517"/>
      <c r="AD229" s="517"/>
      <c r="AE229" s="517"/>
      <c r="AF229" s="517"/>
      <c r="AG229" s="517"/>
      <c r="AH229" s="518"/>
      <c r="AI229" s="518"/>
      <c r="AJ229" s="517"/>
      <c r="AK229" s="517"/>
      <c r="AL229" s="517"/>
      <c r="AM229" s="517"/>
      <c r="AN229" s="517"/>
      <c r="AO229" s="517"/>
      <c r="AP229" s="517"/>
      <c r="AQ229" s="517"/>
      <c r="AR229" s="517"/>
      <c r="AS229" s="517"/>
      <c r="AT229" s="517"/>
      <c r="AU229" s="517"/>
      <c r="AV229" s="517"/>
      <c r="AW229" s="517"/>
      <c r="AX229" s="517"/>
      <c r="AY229" s="517"/>
      <c r="AZ229" s="517"/>
      <c r="BA229" s="517"/>
      <c r="BB229" s="517"/>
      <c r="BC229" s="517"/>
      <c r="BD229" s="517"/>
      <c r="BE229" s="517"/>
      <c r="BF229" s="517"/>
      <c r="BG229" s="517"/>
      <c r="BH229" s="517"/>
      <c r="BI229" s="517"/>
      <c r="BJ229" s="517"/>
      <c r="BK229" s="517"/>
      <c r="BL229" s="517"/>
      <c r="BM229" s="517"/>
      <c r="BN229" s="517"/>
      <c r="BO229" s="517"/>
      <c r="BP229" s="517"/>
      <c r="BQ229" s="517"/>
      <c r="BR229" s="517"/>
      <c r="BS229" s="517"/>
      <c r="BT229" s="517"/>
      <c r="BU229" s="517"/>
      <c r="BV229" s="517"/>
      <c r="BW229" s="517"/>
      <c r="BX229" s="517"/>
      <c r="BY229" s="517"/>
      <c r="BZ229" s="517"/>
      <c r="CA229" s="517"/>
      <c r="CB229" s="517"/>
      <c r="CC229" s="517"/>
      <c r="CD229" s="517"/>
      <c r="CE229" s="517"/>
      <c r="CF229" s="517"/>
      <c r="CG229" s="517"/>
      <c r="CH229" s="517"/>
      <c r="CI229" s="517"/>
      <c r="CJ229" s="517"/>
      <c r="CK229" s="517"/>
      <c r="CL229" s="517"/>
      <c r="CM229" s="517"/>
      <c r="CN229" s="517"/>
      <c r="CO229" s="517"/>
      <c r="CP229" s="517"/>
      <c r="CQ229" s="517"/>
      <c r="CR229" s="517"/>
      <c r="CS229" s="517"/>
      <c r="CT229" s="517"/>
      <c r="CU229" s="517"/>
      <c r="CV229" s="517"/>
      <c r="CW229" s="517"/>
      <c r="CX229" s="517"/>
      <c r="CY229" s="517"/>
      <c r="CZ229" s="517"/>
      <c r="DA229" s="517"/>
      <c r="DB229" s="517"/>
      <c r="DC229" s="517"/>
      <c r="DD229" s="517"/>
      <c r="DE229" s="517"/>
      <c r="DF229" s="517"/>
      <c r="DG229" s="517"/>
      <c r="DH229" s="517"/>
      <c r="DI229" s="517"/>
      <c r="DJ229" s="517"/>
      <c r="DK229" s="517"/>
      <c r="DL229" s="517"/>
      <c r="DM229" s="517"/>
      <c r="DN229" s="517"/>
      <c r="DO229" s="517"/>
      <c r="DP229" s="517"/>
      <c r="DQ229" s="517"/>
      <c r="DR229" s="517"/>
      <c r="DS229" s="517"/>
      <c r="DT229" s="517"/>
      <c r="DU229" s="517"/>
      <c r="DV229" s="517"/>
      <c r="DW229" s="517"/>
      <c r="DX229" s="517"/>
      <c r="DY229" s="517"/>
      <c r="DZ229" s="517"/>
      <c r="EA229" s="517"/>
      <c r="EB229" s="517"/>
      <c r="EC229" s="517"/>
      <c r="ED229" s="517"/>
      <c r="EE229" s="517"/>
      <c r="EF229" s="517"/>
      <c r="EG229" s="517"/>
      <c r="EH229" s="517"/>
      <c r="EI229" s="517"/>
      <c r="EJ229" s="517"/>
      <c r="EK229" s="517"/>
      <c r="EL229" s="517"/>
      <c r="EM229" s="517"/>
      <c r="EN229" s="517"/>
      <c r="EO229" s="517"/>
      <c r="EP229" s="517"/>
      <c r="EQ229" s="517"/>
      <c r="ER229" s="517"/>
      <c r="ES229" s="517"/>
      <c r="ET229" s="517"/>
      <c r="EU229" s="517"/>
      <c r="EV229" s="517"/>
      <c r="EW229" s="517"/>
      <c r="EX229" s="517"/>
      <c r="EY229" s="517"/>
      <c r="EZ229" s="517"/>
      <c r="FA229" s="517"/>
      <c r="FB229" s="517"/>
      <c r="FC229" s="517"/>
      <c r="FD229" s="517"/>
      <c r="FE229" s="517"/>
      <c r="FF229" s="517"/>
    </row>
    <row r="231" spans="6:162" s="519" customFormat="1" ht="15.75" customHeight="1">
      <c r="F231" s="517"/>
      <c r="G231" s="517"/>
      <c r="H231" s="517"/>
      <c r="I231" s="517"/>
      <c r="J231" s="517"/>
      <c r="K231" s="517"/>
      <c r="L231" s="517"/>
      <c r="M231" s="517"/>
      <c r="N231" s="517"/>
      <c r="O231" s="517"/>
      <c r="P231" s="517"/>
      <c r="Q231" s="517"/>
      <c r="R231" s="517"/>
      <c r="S231" s="517"/>
      <c r="T231" s="517"/>
      <c r="U231" s="517"/>
      <c r="V231" s="517"/>
      <c r="W231" s="517"/>
      <c r="X231" s="517"/>
      <c r="Y231" s="517"/>
      <c r="AA231" s="517"/>
      <c r="AC231" s="517"/>
      <c r="AD231" s="517"/>
      <c r="AE231" s="517"/>
      <c r="AF231" s="517"/>
      <c r="AG231" s="517"/>
      <c r="AH231" s="518"/>
      <c r="AI231" s="518"/>
      <c r="AJ231" s="517"/>
      <c r="AK231" s="517"/>
      <c r="AL231" s="517"/>
      <c r="AM231" s="517"/>
      <c r="AN231" s="517"/>
      <c r="AO231" s="517"/>
      <c r="AP231" s="517"/>
      <c r="AQ231" s="517"/>
      <c r="AR231" s="517"/>
      <c r="AS231" s="517"/>
      <c r="AT231" s="517"/>
      <c r="AU231" s="517"/>
      <c r="AV231" s="517"/>
      <c r="AW231" s="517"/>
      <c r="AX231" s="517"/>
      <c r="AY231" s="517"/>
      <c r="AZ231" s="517"/>
      <c r="BA231" s="517"/>
      <c r="BB231" s="517"/>
      <c r="BC231" s="517"/>
      <c r="BD231" s="517"/>
      <c r="BE231" s="517"/>
      <c r="BF231" s="517"/>
      <c r="BG231" s="517"/>
      <c r="BH231" s="517"/>
      <c r="BI231" s="517"/>
      <c r="BJ231" s="517"/>
      <c r="BK231" s="517"/>
      <c r="BL231" s="517"/>
      <c r="BM231" s="517"/>
      <c r="BN231" s="517"/>
      <c r="BO231" s="517"/>
      <c r="BP231" s="517"/>
      <c r="BQ231" s="517"/>
      <c r="BR231" s="517"/>
      <c r="BS231" s="517"/>
      <c r="BT231" s="517"/>
      <c r="BU231" s="517"/>
      <c r="BV231" s="517"/>
      <c r="BW231" s="517"/>
      <c r="BX231" s="517"/>
      <c r="BY231" s="517"/>
      <c r="BZ231" s="517"/>
      <c r="CA231" s="517"/>
      <c r="CB231" s="517"/>
      <c r="CC231" s="517"/>
      <c r="CD231" s="517"/>
      <c r="CE231" s="517"/>
      <c r="CF231" s="517"/>
      <c r="CG231" s="517"/>
      <c r="CH231" s="517"/>
      <c r="CI231" s="517"/>
      <c r="CJ231" s="517"/>
      <c r="CK231" s="517"/>
      <c r="CL231" s="517"/>
      <c r="CM231" s="517"/>
      <c r="CN231" s="517"/>
      <c r="CO231" s="517"/>
      <c r="CP231" s="517"/>
      <c r="CQ231" s="517"/>
      <c r="CR231" s="517"/>
      <c r="CS231" s="517"/>
      <c r="CT231" s="517"/>
      <c r="CU231" s="517"/>
      <c r="CV231" s="517"/>
      <c r="CW231" s="517"/>
      <c r="CX231" s="517"/>
      <c r="CY231" s="517"/>
      <c r="CZ231" s="517"/>
      <c r="DA231" s="517"/>
      <c r="DB231" s="517"/>
      <c r="DC231" s="517"/>
      <c r="DD231" s="517"/>
      <c r="DE231" s="517"/>
      <c r="DF231" s="517"/>
      <c r="DG231" s="517"/>
      <c r="DH231" s="517"/>
      <c r="DI231" s="517"/>
      <c r="DJ231" s="517"/>
      <c r="DK231" s="517"/>
      <c r="DL231" s="517"/>
      <c r="DM231" s="517"/>
      <c r="DN231" s="517"/>
      <c r="DO231" s="517"/>
      <c r="DP231" s="517"/>
      <c r="DQ231" s="517"/>
      <c r="DR231" s="517"/>
      <c r="DS231" s="517"/>
      <c r="DT231" s="517"/>
      <c r="DU231" s="517"/>
      <c r="DV231" s="517"/>
      <c r="DW231" s="517"/>
      <c r="DX231" s="517"/>
      <c r="DY231" s="517"/>
      <c r="DZ231" s="517"/>
      <c r="EA231" s="517"/>
      <c r="EB231" s="517"/>
      <c r="EC231" s="517"/>
      <c r="ED231" s="517"/>
      <c r="EE231" s="517"/>
      <c r="EF231" s="517"/>
      <c r="EG231" s="517"/>
      <c r="EH231" s="517"/>
      <c r="EI231" s="517"/>
      <c r="EJ231" s="517"/>
      <c r="EK231" s="517"/>
      <c r="EL231" s="517"/>
      <c r="EM231" s="517"/>
      <c r="EN231" s="517"/>
      <c r="EO231" s="517"/>
      <c r="EP231" s="517"/>
      <c r="EQ231" s="517"/>
      <c r="ER231" s="517"/>
      <c r="ES231" s="517"/>
      <c r="ET231" s="517"/>
      <c r="EU231" s="517"/>
      <c r="EV231" s="517"/>
      <c r="EW231" s="517"/>
      <c r="EX231" s="517"/>
      <c r="EY231" s="517"/>
      <c r="EZ231" s="517"/>
      <c r="FA231" s="517"/>
      <c r="FB231" s="517"/>
      <c r="FC231" s="517"/>
      <c r="FD231" s="517"/>
      <c r="FE231" s="517"/>
      <c r="FF231" s="517"/>
    </row>
    <row r="233" spans="6:162" s="519" customFormat="1" ht="15.75" customHeight="1">
      <c r="F233" s="517"/>
      <c r="G233" s="517"/>
      <c r="H233" s="517"/>
      <c r="I233" s="517"/>
      <c r="J233" s="517"/>
      <c r="K233" s="517"/>
      <c r="L233" s="517"/>
      <c r="M233" s="517"/>
      <c r="N233" s="517"/>
      <c r="O233" s="517"/>
      <c r="P233" s="517"/>
      <c r="Q233" s="517"/>
      <c r="R233" s="517"/>
      <c r="S233" s="517"/>
      <c r="T233" s="517"/>
      <c r="U233" s="517"/>
      <c r="V233" s="517"/>
      <c r="W233" s="517"/>
      <c r="X233" s="517"/>
      <c r="Y233" s="517"/>
      <c r="AA233" s="517"/>
      <c r="AC233" s="517"/>
      <c r="AD233" s="517"/>
      <c r="AE233" s="517"/>
      <c r="AF233" s="517"/>
      <c r="AG233" s="517"/>
      <c r="AH233" s="518"/>
      <c r="AI233" s="518"/>
      <c r="AJ233" s="517"/>
      <c r="AK233" s="517"/>
      <c r="AL233" s="517"/>
      <c r="AM233" s="517"/>
      <c r="AN233" s="517"/>
      <c r="AO233" s="517"/>
      <c r="AP233" s="517"/>
      <c r="AQ233" s="517"/>
      <c r="AR233" s="517"/>
      <c r="AS233" s="517"/>
      <c r="AT233" s="517"/>
      <c r="AU233" s="517"/>
      <c r="AV233" s="517"/>
      <c r="AW233" s="517"/>
      <c r="AX233" s="517"/>
      <c r="AY233" s="517"/>
      <c r="AZ233" s="517"/>
      <c r="BA233" s="517"/>
      <c r="BB233" s="517"/>
      <c r="BC233" s="517"/>
      <c r="BD233" s="517"/>
      <c r="BE233" s="517"/>
      <c r="BF233" s="517"/>
      <c r="BG233" s="517"/>
      <c r="BH233" s="517"/>
      <c r="BI233" s="517"/>
      <c r="BJ233" s="517"/>
      <c r="BK233" s="517"/>
      <c r="BL233" s="517"/>
      <c r="BM233" s="517"/>
      <c r="BN233" s="517"/>
      <c r="BO233" s="517"/>
      <c r="BP233" s="517"/>
      <c r="BQ233" s="517"/>
      <c r="BR233" s="517"/>
      <c r="BS233" s="517"/>
      <c r="BT233" s="517"/>
      <c r="BU233" s="517"/>
      <c r="BV233" s="517"/>
      <c r="BW233" s="517"/>
      <c r="BX233" s="517"/>
      <c r="BY233" s="517"/>
      <c r="BZ233" s="517"/>
      <c r="CA233" s="517"/>
      <c r="CB233" s="517"/>
      <c r="CC233" s="517"/>
      <c r="CD233" s="517"/>
      <c r="CE233" s="517"/>
      <c r="CF233" s="517"/>
      <c r="CG233" s="517"/>
      <c r="CH233" s="517"/>
      <c r="CI233" s="517"/>
      <c r="CJ233" s="517"/>
      <c r="CK233" s="517"/>
      <c r="CL233" s="517"/>
      <c r="CM233" s="517"/>
      <c r="CN233" s="517"/>
      <c r="CO233" s="517"/>
      <c r="CP233" s="517"/>
      <c r="CQ233" s="517"/>
      <c r="CR233" s="517"/>
      <c r="CS233" s="517"/>
      <c r="CT233" s="517"/>
      <c r="CU233" s="517"/>
      <c r="CV233" s="517"/>
      <c r="CW233" s="517"/>
      <c r="CX233" s="517"/>
      <c r="CY233" s="517"/>
      <c r="CZ233" s="517"/>
      <c r="DA233" s="517"/>
      <c r="DB233" s="517"/>
      <c r="DC233" s="517"/>
      <c r="DD233" s="517"/>
      <c r="DE233" s="517"/>
      <c r="DF233" s="517"/>
      <c r="DG233" s="517"/>
      <c r="DH233" s="517"/>
      <c r="DI233" s="517"/>
      <c r="DJ233" s="517"/>
      <c r="DK233" s="517"/>
      <c r="DL233" s="517"/>
      <c r="DM233" s="517"/>
      <c r="DN233" s="517"/>
      <c r="DO233" s="517"/>
      <c r="DP233" s="517"/>
      <c r="DQ233" s="517"/>
      <c r="DR233" s="517"/>
      <c r="DS233" s="517"/>
      <c r="DT233" s="517"/>
      <c r="DU233" s="517"/>
      <c r="DV233" s="517"/>
      <c r="DW233" s="517"/>
      <c r="DX233" s="517"/>
      <c r="DY233" s="517"/>
      <c r="DZ233" s="517"/>
      <c r="EA233" s="517"/>
      <c r="EB233" s="517"/>
      <c r="EC233" s="517"/>
      <c r="ED233" s="517"/>
      <c r="EE233" s="517"/>
      <c r="EF233" s="517"/>
      <c r="EG233" s="517"/>
      <c r="EH233" s="517"/>
      <c r="EI233" s="517"/>
      <c r="EJ233" s="517"/>
      <c r="EK233" s="517"/>
      <c r="EL233" s="517"/>
      <c r="EM233" s="517"/>
      <c r="EN233" s="517"/>
      <c r="EO233" s="517"/>
      <c r="EP233" s="517"/>
      <c r="EQ233" s="517"/>
      <c r="ER233" s="517"/>
      <c r="ES233" s="517"/>
      <c r="ET233" s="517"/>
      <c r="EU233" s="517"/>
      <c r="EV233" s="517"/>
      <c r="EW233" s="517"/>
      <c r="EX233" s="517"/>
      <c r="EY233" s="517"/>
      <c r="EZ233" s="517"/>
      <c r="FA233" s="517"/>
      <c r="FB233" s="517"/>
      <c r="FC233" s="517"/>
      <c r="FD233" s="517"/>
      <c r="FE233" s="517"/>
      <c r="FF233" s="517"/>
    </row>
    <row r="235" spans="6:162" s="519" customFormat="1" ht="15.75" customHeight="1">
      <c r="F235" s="517"/>
      <c r="G235" s="517"/>
      <c r="H235" s="517"/>
      <c r="I235" s="517"/>
      <c r="J235" s="517"/>
      <c r="K235" s="517"/>
      <c r="L235" s="517"/>
      <c r="M235" s="517"/>
      <c r="N235" s="517"/>
      <c r="O235" s="517"/>
      <c r="P235" s="517"/>
      <c r="Q235" s="517"/>
      <c r="R235" s="517"/>
      <c r="S235" s="517"/>
      <c r="T235" s="517"/>
      <c r="U235" s="517"/>
      <c r="V235" s="517"/>
      <c r="W235" s="517"/>
      <c r="X235" s="517"/>
      <c r="Y235" s="517"/>
      <c r="AA235" s="517"/>
      <c r="AC235" s="517"/>
      <c r="AD235" s="517"/>
      <c r="AE235" s="517"/>
      <c r="AF235" s="517"/>
      <c r="AG235" s="517"/>
      <c r="AH235" s="518"/>
      <c r="AI235" s="518"/>
      <c r="AJ235" s="517"/>
      <c r="AK235" s="517"/>
      <c r="AL235" s="517"/>
      <c r="AM235" s="517"/>
      <c r="AN235" s="517"/>
      <c r="AO235" s="517"/>
      <c r="AP235" s="517"/>
      <c r="AQ235" s="517"/>
      <c r="AR235" s="517"/>
      <c r="AS235" s="517"/>
      <c r="AT235" s="517"/>
      <c r="AU235" s="517"/>
      <c r="AV235" s="517"/>
      <c r="AW235" s="517"/>
      <c r="AX235" s="517"/>
      <c r="AY235" s="517"/>
      <c r="AZ235" s="517"/>
      <c r="BA235" s="517"/>
      <c r="BB235" s="517"/>
      <c r="BC235" s="517"/>
      <c r="BD235" s="517"/>
      <c r="BE235" s="517"/>
      <c r="BF235" s="517"/>
      <c r="BG235" s="517"/>
      <c r="BH235" s="517"/>
      <c r="BI235" s="517"/>
      <c r="BJ235" s="517"/>
      <c r="BK235" s="517"/>
      <c r="BL235" s="517"/>
      <c r="BM235" s="517"/>
      <c r="BN235" s="517"/>
      <c r="BO235" s="517"/>
      <c r="BP235" s="517"/>
      <c r="BQ235" s="517"/>
      <c r="BR235" s="517"/>
      <c r="BS235" s="517"/>
      <c r="BT235" s="517"/>
      <c r="BU235" s="517"/>
      <c r="BV235" s="517"/>
      <c r="BW235" s="517"/>
      <c r="BX235" s="517"/>
      <c r="BY235" s="517"/>
      <c r="BZ235" s="517"/>
      <c r="CA235" s="517"/>
      <c r="CB235" s="517"/>
      <c r="CC235" s="517"/>
      <c r="CD235" s="517"/>
      <c r="CE235" s="517"/>
      <c r="CF235" s="517"/>
      <c r="CG235" s="517"/>
      <c r="CH235" s="517"/>
      <c r="CI235" s="517"/>
      <c r="CJ235" s="517"/>
      <c r="CK235" s="517"/>
      <c r="CL235" s="517"/>
      <c r="CM235" s="517"/>
      <c r="CN235" s="517"/>
      <c r="CO235" s="517"/>
      <c r="CP235" s="517"/>
      <c r="CQ235" s="517"/>
      <c r="CR235" s="517"/>
      <c r="CS235" s="517"/>
      <c r="CT235" s="517"/>
      <c r="CU235" s="517"/>
      <c r="CV235" s="517"/>
      <c r="CW235" s="517"/>
      <c r="CX235" s="517"/>
      <c r="CY235" s="517"/>
      <c r="CZ235" s="517"/>
      <c r="DA235" s="517"/>
      <c r="DB235" s="517"/>
      <c r="DC235" s="517"/>
      <c r="DD235" s="517"/>
      <c r="DE235" s="517"/>
      <c r="DF235" s="517"/>
      <c r="DG235" s="517"/>
      <c r="DH235" s="517"/>
      <c r="DI235" s="517"/>
      <c r="DJ235" s="517"/>
      <c r="DK235" s="517"/>
      <c r="DL235" s="517"/>
      <c r="DM235" s="517"/>
      <c r="DN235" s="517"/>
      <c r="DO235" s="517"/>
      <c r="DP235" s="517"/>
      <c r="DQ235" s="517"/>
      <c r="DR235" s="517"/>
      <c r="DS235" s="517"/>
      <c r="DT235" s="517"/>
      <c r="DU235" s="517"/>
      <c r="DV235" s="517"/>
      <c r="DW235" s="517"/>
      <c r="DX235" s="517"/>
      <c r="DY235" s="517"/>
      <c r="DZ235" s="517"/>
      <c r="EA235" s="517"/>
      <c r="EB235" s="517"/>
      <c r="EC235" s="517"/>
      <c r="ED235" s="517"/>
      <c r="EE235" s="517"/>
      <c r="EF235" s="517"/>
      <c r="EG235" s="517"/>
      <c r="EH235" s="517"/>
      <c r="EI235" s="517"/>
      <c r="EJ235" s="517"/>
      <c r="EK235" s="517"/>
      <c r="EL235" s="517"/>
      <c r="EM235" s="517"/>
      <c r="EN235" s="517"/>
      <c r="EO235" s="517"/>
      <c r="EP235" s="517"/>
      <c r="EQ235" s="517"/>
      <c r="ER235" s="517"/>
      <c r="ES235" s="517"/>
      <c r="ET235" s="517"/>
      <c r="EU235" s="517"/>
      <c r="EV235" s="517"/>
      <c r="EW235" s="517"/>
      <c r="EX235" s="517"/>
      <c r="EY235" s="517"/>
      <c r="EZ235" s="517"/>
      <c r="FA235" s="517"/>
      <c r="FB235" s="517"/>
      <c r="FC235" s="517"/>
      <c r="FD235" s="517"/>
      <c r="FE235" s="517"/>
      <c r="FF235" s="517"/>
    </row>
    <row r="237" spans="6:162" s="519" customFormat="1" ht="15.75" customHeight="1">
      <c r="F237" s="517"/>
      <c r="G237" s="517"/>
      <c r="H237" s="517"/>
      <c r="I237" s="517"/>
      <c r="J237" s="517"/>
      <c r="K237" s="517"/>
      <c r="L237" s="517"/>
      <c r="M237" s="517"/>
      <c r="N237" s="517"/>
      <c r="O237" s="517"/>
      <c r="P237" s="517"/>
      <c r="Q237" s="517"/>
      <c r="R237" s="517"/>
      <c r="S237" s="517"/>
      <c r="T237" s="517"/>
      <c r="U237" s="517"/>
      <c r="V237" s="517"/>
      <c r="W237" s="517"/>
      <c r="X237" s="517"/>
      <c r="Y237" s="517"/>
      <c r="AA237" s="517"/>
      <c r="AC237" s="517"/>
      <c r="AD237" s="517"/>
      <c r="AE237" s="517"/>
      <c r="AF237" s="517"/>
      <c r="AG237" s="517"/>
      <c r="AH237" s="518"/>
      <c r="AI237" s="518"/>
      <c r="AJ237" s="517"/>
      <c r="AK237" s="517"/>
      <c r="AL237" s="517"/>
      <c r="AM237" s="517"/>
      <c r="AN237" s="517"/>
      <c r="AO237" s="517"/>
      <c r="AP237" s="517"/>
      <c r="AQ237" s="517"/>
      <c r="AR237" s="517"/>
      <c r="AS237" s="517"/>
      <c r="AT237" s="517"/>
      <c r="AU237" s="517"/>
      <c r="AV237" s="517"/>
      <c r="AW237" s="517"/>
      <c r="AX237" s="517"/>
      <c r="AY237" s="517"/>
      <c r="AZ237" s="517"/>
      <c r="BA237" s="517"/>
      <c r="BB237" s="517"/>
      <c r="BC237" s="517"/>
      <c r="BD237" s="517"/>
      <c r="BE237" s="517"/>
      <c r="BF237" s="517"/>
      <c r="BG237" s="517"/>
      <c r="BH237" s="517"/>
      <c r="BI237" s="517"/>
      <c r="BJ237" s="517"/>
      <c r="BK237" s="517"/>
      <c r="BL237" s="517"/>
      <c r="BM237" s="517"/>
      <c r="BN237" s="517"/>
      <c r="BO237" s="517"/>
      <c r="BP237" s="517"/>
      <c r="BQ237" s="517"/>
      <c r="BR237" s="517"/>
      <c r="BS237" s="517"/>
      <c r="BT237" s="517"/>
      <c r="BU237" s="517"/>
      <c r="BV237" s="517"/>
      <c r="BW237" s="517"/>
      <c r="BX237" s="517"/>
      <c r="BY237" s="517"/>
      <c r="BZ237" s="517"/>
      <c r="CA237" s="517"/>
      <c r="CB237" s="517"/>
      <c r="CC237" s="517"/>
      <c r="CD237" s="517"/>
      <c r="CE237" s="517"/>
      <c r="CF237" s="517"/>
      <c r="CG237" s="517"/>
      <c r="CH237" s="517"/>
      <c r="CI237" s="517"/>
      <c r="CJ237" s="517"/>
      <c r="CK237" s="517"/>
      <c r="CL237" s="517"/>
      <c r="CM237" s="517"/>
      <c r="CN237" s="517"/>
      <c r="CO237" s="517"/>
      <c r="CP237" s="517"/>
      <c r="CQ237" s="517"/>
      <c r="CR237" s="517"/>
      <c r="CS237" s="517"/>
      <c r="CT237" s="517"/>
      <c r="CU237" s="517"/>
      <c r="CV237" s="517"/>
      <c r="CW237" s="517"/>
      <c r="CX237" s="517"/>
      <c r="CY237" s="517"/>
      <c r="CZ237" s="517"/>
      <c r="DA237" s="517"/>
      <c r="DB237" s="517"/>
      <c r="DC237" s="517"/>
      <c r="DD237" s="517"/>
      <c r="DE237" s="517"/>
      <c r="DF237" s="517"/>
      <c r="DG237" s="517"/>
      <c r="DH237" s="517"/>
      <c r="DI237" s="517"/>
      <c r="DJ237" s="517"/>
      <c r="DK237" s="517"/>
      <c r="DL237" s="517"/>
      <c r="DM237" s="517"/>
      <c r="DN237" s="517"/>
      <c r="DO237" s="517"/>
      <c r="DP237" s="517"/>
      <c r="DQ237" s="517"/>
      <c r="DR237" s="517"/>
      <c r="DS237" s="517"/>
      <c r="DT237" s="517"/>
      <c r="DU237" s="517"/>
      <c r="DV237" s="517"/>
      <c r="DW237" s="517"/>
      <c r="DX237" s="517"/>
      <c r="DY237" s="517"/>
      <c r="DZ237" s="517"/>
      <c r="EA237" s="517"/>
      <c r="EB237" s="517"/>
      <c r="EC237" s="517"/>
      <c r="ED237" s="517"/>
      <c r="EE237" s="517"/>
      <c r="EF237" s="517"/>
      <c r="EG237" s="517"/>
      <c r="EH237" s="517"/>
      <c r="EI237" s="517"/>
      <c r="EJ237" s="517"/>
      <c r="EK237" s="517"/>
      <c r="EL237" s="517"/>
      <c r="EM237" s="517"/>
      <c r="EN237" s="517"/>
      <c r="EO237" s="517"/>
      <c r="EP237" s="517"/>
      <c r="EQ237" s="517"/>
      <c r="ER237" s="517"/>
      <c r="ES237" s="517"/>
      <c r="ET237" s="517"/>
      <c r="EU237" s="517"/>
      <c r="EV237" s="517"/>
      <c r="EW237" s="517"/>
      <c r="EX237" s="517"/>
      <c r="EY237" s="517"/>
      <c r="EZ237" s="517"/>
      <c r="FA237" s="517"/>
      <c r="FB237" s="517"/>
      <c r="FC237" s="517"/>
      <c r="FD237" s="517"/>
      <c r="FE237" s="517"/>
      <c r="FF237" s="517"/>
    </row>
    <row r="239" spans="6:162" s="519" customFormat="1" ht="15.75" customHeight="1">
      <c r="F239" s="517"/>
      <c r="G239" s="517"/>
      <c r="H239" s="517"/>
      <c r="I239" s="517"/>
      <c r="J239" s="517"/>
      <c r="K239" s="517"/>
      <c r="L239" s="517"/>
      <c r="M239" s="517"/>
      <c r="N239" s="517"/>
      <c r="O239" s="517"/>
      <c r="P239" s="517"/>
      <c r="Q239" s="517"/>
      <c r="R239" s="517"/>
      <c r="S239" s="517"/>
      <c r="T239" s="517"/>
      <c r="U239" s="517"/>
      <c r="V239" s="517"/>
      <c r="W239" s="517"/>
      <c r="X239" s="517"/>
      <c r="Y239" s="517"/>
      <c r="AA239" s="517"/>
      <c r="AC239" s="517"/>
      <c r="AD239" s="517"/>
      <c r="AE239" s="517"/>
      <c r="AF239" s="517"/>
      <c r="AG239" s="517"/>
      <c r="AH239" s="518"/>
      <c r="AI239" s="518"/>
      <c r="AJ239" s="517"/>
      <c r="AK239" s="517"/>
      <c r="AL239" s="517"/>
      <c r="AM239" s="517"/>
      <c r="AN239" s="517"/>
      <c r="AO239" s="517"/>
      <c r="AP239" s="517"/>
      <c r="AQ239" s="517"/>
      <c r="AR239" s="517"/>
      <c r="AS239" s="517"/>
      <c r="AT239" s="517"/>
      <c r="AU239" s="517"/>
      <c r="AV239" s="517"/>
      <c r="AW239" s="517"/>
      <c r="AX239" s="517"/>
      <c r="AY239" s="517"/>
      <c r="AZ239" s="517"/>
      <c r="BA239" s="517"/>
      <c r="BB239" s="517"/>
      <c r="BC239" s="517"/>
      <c r="BD239" s="517"/>
      <c r="BE239" s="517"/>
      <c r="BF239" s="517"/>
      <c r="BG239" s="517"/>
      <c r="BH239" s="517"/>
      <c r="BI239" s="517"/>
      <c r="BJ239" s="517"/>
      <c r="BK239" s="517"/>
      <c r="BL239" s="517"/>
      <c r="BM239" s="517"/>
      <c r="BN239" s="517"/>
      <c r="BO239" s="517"/>
      <c r="BP239" s="517"/>
      <c r="BQ239" s="517"/>
      <c r="BR239" s="517"/>
      <c r="BS239" s="517"/>
      <c r="BT239" s="517"/>
      <c r="BU239" s="517"/>
      <c r="BV239" s="517"/>
      <c r="BW239" s="517"/>
      <c r="BX239" s="517"/>
      <c r="BY239" s="517"/>
      <c r="BZ239" s="517"/>
      <c r="CA239" s="517"/>
      <c r="CB239" s="517"/>
      <c r="CC239" s="517"/>
      <c r="CD239" s="517"/>
      <c r="CE239" s="517"/>
      <c r="CF239" s="517"/>
      <c r="CG239" s="517"/>
      <c r="CH239" s="517"/>
      <c r="CI239" s="517"/>
      <c r="CJ239" s="517"/>
      <c r="CK239" s="517"/>
      <c r="CL239" s="517"/>
      <c r="CM239" s="517"/>
      <c r="CN239" s="517"/>
      <c r="CO239" s="517"/>
      <c r="CP239" s="517"/>
      <c r="CQ239" s="517"/>
      <c r="CR239" s="517"/>
      <c r="CS239" s="517"/>
      <c r="CT239" s="517"/>
      <c r="CU239" s="517"/>
      <c r="CV239" s="517"/>
      <c r="CW239" s="517"/>
      <c r="CX239" s="517"/>
      <c r="CY239" s="517"/>
      <c r="CZ239" s="517"/>
      <c r="DA239" s="517"/>
      <c r="DB239" s="517"/>
      <c r="DC239" s="517"/>
      <c r="DD239" s="517"/>
      <c r="DE239" s="517"/>
      <c r="DF239" s="517"/>
      <c r="DG239" s="517"/>
      <c r="DH239" s="517"/>
      <c r="DI239" s="517"/>
      <c r="DJ239" s="517"/>
      <c r="DK239" s="517"/>
      <c r="DL239" s="517"/>
      <c r="DM239" s="517"/>
      <c r="DN239" s="517"/>
      <c r="DO239" s="517"/>
      <c r="DP239" s="517"/>
      <c r="DQ239" s="517"/>
      <c r="DR239" s="517"/>
      <c r="DS239" s="517"/>
      <c r="DT239" s="517"/>
      <c r="DU239" s="517"/>
      <c r="DV239" s="517"/>
      <c r="DW239" s="517"/>
      <c r="DX239" s="517"/>
      <c r="DY239" s="517"/>
      <c r="DZ239" s="517"/>
      <c r="EA239" s="517"/>
      <c r="EB239" s="517"/>
      <c r="EC239" s="517"/>
      <c r="ED239" s="517"/>
      <c r="EE239" s="517"/>
      <c r="EF239" s="517"/>
      <c r="EG239" s="517"/>
      <c r="EH239" s="517"/>
      <c r="EI239" s="517"/>
      <c r="EJ239" s="517"/>
      <c r="EK239" s="517"/>
      <c r="EL239" s="517"/>
      <c r="EM239" s="517"/>
      <c r="EN239" s="517"/>
      <c r="EO239" s="517"/>
      <c r="EP239" s="517"/>
      <c r="EQ239" s="517"/>
      <c r="ER239" s="517"/>
      <c r="ES239" s="517"/>
      <c r="ET239" s="517"/>
      <c r="EU239" s="517"/>
      <c r="EV239" s="517"/>
      <c r="EW239" s="517"/>
      <c r="EX239" s="517"/>
      <c r="EY239" s="517"/>
      <c r="EZ239" s="517"/>
      <c r="FA239" s="517"/>
      <c r="FB239" s="517"/>
      <c r="FC239" s="517"/>
      <c r="FD239" s="517"/>
      <c r="FE239" s="517"/>
      <c r="FF239" s="517"/>
    </row>
    <row r="241" spans="6:162" s="519" customFormat="1" ht="15.75" customHeight="1">
      <c r="F241" s="517"/>
      <c r="G241" s="517"/>
      <c r="H241" s="517"/>
      <c r="I241" s="517"/>
      <c r="J241" s="517"/>
      <c r="K241" s="517"/>
      <c r="L241" s="517"/>
      <c r="M241" s="517"/>
      <c r="N241" s="517"/>
      <c r="O241" s="517"/>
      <c r="P241" s="517"/>
      <c r="Q241" s="517"/>
      <c r="R241" s="517"/>
      <c r="S241" s="517"/>
      <c r="T241" s="517"/>
      <c r="U241" s="517"/>
      <c r="V241" s="517"/>
      <c r="W241" s="517"/>
      <c r="X241" s="517"/>
      <c r="Y241" s="517"/>
      <c r="AA241" s="517"/>
      <c r="AC241" s="517"/>
      <c r="AD241" s="517"/>
      <c r="AE241" s="517"/>
      <c r="AF241" s="517"/>
      <c r="AG241" s="517"/>
      <c r="AH241" s="518"/>
      <c r="AI241" s="518"/>
      <c r="AJ241" s="517"/>
      <c r="AK241" s="517"/>
      <c r="AL241" s="517"/>
      <c r="AM241" s="517"/>
      <c r="AN241" s="517"/>
      <c r="AO241" s="517"/>
      <c r="AP241" s="517"/>
      <c r="AQ241" s="517"/>
      <c r="AR241" s="517"/>
      <c r="AS241" s="517"/>
      <c r="AT241" s="517"/>
      <c r="AU241" s="517"/>
      <c r="AV241" s="517"/>
      <c r="AW241" s="517"/>
      <c r="AX241" s="517"/>
      <c r="AY241" s="517"/>
      <c r="AZ241" s="517"/>
      <c r="BA241" s="517"/>
      <c r="BB241" s="517"/>
      <c r="BC241" s="517"/>
      <c r="BD241" s="517"/>
      <c r="BE241" s="517"/>
      <c r="BF241" s="517"/>
      <c r="BG241" s="517"/>
      <c r="BH241" s="517"/>
      <c r="BI241" s="517"/>
      <c r="BJ241" s="517"/>
      <c r="BK241" s="517"/>
      <c r="BL241" s="517"/>
      <c r="BM241" s="517"/>
      <c r="BN241" s="517"/>
      <c r="BO241" s="517"/>
      <c r="BP241" s="517"/>
      <c r="BQ241" s="517"/>
      <c r="BR241" s="517"/>
      <c r="BS241" s="517"/>
      <c r="BT241" s="517"/>
      <c r="BU241" s="517"/>
      <c r="BV241" s="517"/>
      <c r="BW241" s="517"/>
      <c r="BX241" s="517"/>
      <c r="BY241" s="517"/>
      <c r="BZ241" s="517"/>
      <c r="CA241" s="517"/>
      <c r="CB241" s="517"/>
      <c r="CC241" s="517"/>
      <c r="CD241" s="517"/>
      <c r="CE241" s="517"/>
      <c r="CF241" s="517"/>
      <c r="CG241" s="517"/>
      <c r="CH241" s="517"/>
      <c r="CI241" s="517"/>
      <c r="CJ241" s="517"/>
      <c r="CK241" s="517"/>
      <c r="CL241" s="517"/>
      <c r="CM241" s="517"/>
      <c r="CN241" s="517"/>
      <c r="CO241" s="517"/>
      <c r="CP241" s="517"/>
      <c r="CQ241" s="517"/>
      <c r="CR241" s="517"/>
      <c r="CS241" s="517"/>
      <c r="CT241" s="517"/>
      <c r="CU241" s="517"/>
      <c r="CV241" s="517"/>
      <c r="CW241" s="517"/>
      <c r="CX241" s="517"/>
      <c r="CY241" s="517"/>
      <c r="CZ241" s="517"/>
      <c r="DA241" s="517"/>
      <c r="DB241" s="517"/>
      <c r="DC241" s="517"/>
      <c r="DD241" s="517"/>
      <c r="DE241" s="517"/>
      <c r="DF241" s="517"/>
      <c r="DG241" s="517"/>
      <c r="DH241" s="517"/>
      <c r="DI241" s="517"/>
      <c r="DJ241" s="517"/>
      <c r="DK241" s="517"/>
      <c r="DL241" s="517"/>
      <c r="DM241" s="517"/>
      <c r="DN241" s="517"/>
      <c r="DO241" s="517"/>
      <c r="DP241" s="517"/>
      <c r="DQ241" s="517"/>
      <c r="DR241" s="517"/>
      <c r="DS241" s="517"/>
      <c r="DT241" s="517"/>
      <c r="DU241" s="517"/>
      <c r="DV241" s="517"/>
      <c r="DW241" s="517"/>
      <c r="DX241" s="517"/>
      <c r="DY241" s="517"/>
      <c r="DZ241" s="517"/>
      <c r="EA241" s="517"/>
      <c r="EB241" s="517"/>
      <c r="EC241" s="517"/>
      <c r="ED241" s="517"/>
      <c r="EE241" s="517"/>
      <c r="EF241" s="517"/>
      <c r="EG241" s="517"/>
      <c r="EH241" s="517"/>
      <c r="EI241" s="517"/>
      <c r="EJ241" s="517"/>
      <c r="EK241" s="517"/>
      <c r="EL241" s="517"/>
      <c r="EM241" s="517"/>
      <c r="EN241" s="517"/>
      <c r="EO241" s="517"/>
      <c r="EP241" s="517"/>
      <c r="EQ241" s="517"/>
      <c r="ER241" s="517"/>
      <c r="ES241" s="517"/>
      <c r="ET241" s="517"/>
      <c r="EU241" s="517"/>
      <c r="EV241" s="517"/>
      <c r="EW241" s="517"/>
      <c r="EX241" s="517"/>
      <c r="EY241" s="517"/>
      <c r="EZ241" s="517"/>
      <c r="FA241" s="517"/>
      <c r="FB241" s="517"/>
      <c r="FC241" s="517"/>
      <c r="FD241" s="517"/>
      <c r="FE241" s="517"/>
      <c r="FF241" s="517"/>
    </row>
    <row r="243" spans="6:162" s="519" customFormat="1" ht="15.75" customHeight="1">
      <c r="F243" s="517"/>
      <c r="G243" s="517"/>
      <c r="H243" s="517"/>
      <c r="I243" s="517"/>
      <c r="J243" s="517"/>
      <c r="K243" s="517"/>
      <c r="L243" s="517"/>
      <c r="M243" s="517"/>
      <c r="N243" s="517"/>
      <c r="O243" s="517"/>
      <c r="P243" s="517"/>
      <c r="Q243" s="517"/>
      <c r="R243" s="517"/>
      <c r="S243" s="517"/>
      <c r="T243" s="517"/>
      <c r="U243" s="517"/>
      <c r="V243" s="517"/>
      <c r="W243" s="517"/>
      <c r="X243" s="517"/>
      <c r="Y243" s="517"/>
      <c r="AA243" s="517"/>
      <c r="AC243" s="517"/>
      <c r="AD243" s="517"/>
      <c r="AE243" s="517"/>
      <c r="AF243" s="517"/>
      <c r="AG243" s="517"/>
      <c r="AH243" s="518"/>
      <c r="AI243" s="518"/>
      <c r="AJ243" s="517"/>
      <c r="AK243" s="517"/>
      <c r="AL243" s="517"/>
      <c r="AM243" s="517"/>
      <c r="AN243" s="517"/>
      <c r="AO243" s="517"/>
      <c r="AP243" s="517"/>
      <c r="AQ243" s="517"/>
      <c r="AR243" s="517"/>
      <c r="AS243" s="517"/>
      <c r="AT243" s="517"/>
      <c r="AU243" s="517"/>
      <c r="AV243" s="517"/>
      <c r="AW243" s="517"/>
      <c r="AX243" s="517"/>
      <c r="AY243" s="517"/>
      <c r="AZ243" s="517"/>
      <c r="BA243" s="517"/>
      <c r="BB243" s="517"/>
      <c r="BC243" s="517"/>
      <c r="BD243" s="517"/>
      <c r="BE243" s="517"/>
      <c r="BF243" s="517"/>
      <c r="BG243" s="517"/>
      <c r="BH243" s="517"/>
      <c r="BI243" s="517"/>
      <c r="BJ243" s="517"/>
      <c r="BK243" s="517"/>
      <c r="BL243" s="517"/>
      <c r="BM243" s="517"/>
      <c r="BN243" s="517"/>
      <c r="BO243" s="517"/>
      <c r="BP243" s="517"/>
      <c r="BQ243" s="517"/>
      <c r="BR243" s="517"/>
      <c r="BS243" s="517"/>
      <c r="BT243" s="517"/>
      <c r="BU243" s="517"/>
      <c r="BV243" s="517"/>
      <c r="BW243" s="517"/>
      <c r="BX243" s="517"/>
      <c r="BY243" s="517"/>
      <c r="BZ243" s="517"/>
      <c r="CA243" s="517"/>
      <c r="CB243" s="517"/>
      <c r="CC243" s="517"/>
      <c r="CD243" s="517"/>
      <c r="CE243" s="517"/>
      <c r="CF243" s="517"/>
      <c r="CG243" s="517"/>
      <c r="CH243" s="517"/>
      <c r="CI243" s="517"/>
      <c r="CJ243" s="517"/>
      <c r="CK243" s="517"/>
      <c r="CL243" s="517"/>
      <c r="CM243" s="517"/>
      <c r="CN243" s="517"/>
      <c r="CO243" s="517"/>
      <c r="CP243" s="517"/>
      <c r="CQ243" s="517"/>
      <c r="CR243" s="517"/>
      <c r="CS243" s="517"/>
      <c r="CT243" s="517"/>
      <c r="CU243" s="517"/>
      <c r="CV243" s="517"/>
      <c r="CW243" s="517"/>
      <c r="CX243" s="517"/>
      <c r="CY243" s="517"/>
      <c r="CZ243" s="517"/>
      <c r="DA243" s="517"/>
      <c r="DB243" s="517"/>
      <c r="DC243" s="517"/>
      <c r="DD243" s="517"/>
      <c r="DE243" s="517"/>
      <c r="DF243" s="517"/>
      <c r="DG243" s="517"/>
      <c r="DH243" s="517"/>
      <c r="DI243" s="517"/>
      <c r="DJ243" s="517"/>
      <c r="DK243" s="517"/>
      <c r="DL243" s="517"/>
      <c r="DM243" s="517"/>
      <c r="DN243" s="517"/>
      <c r="DO243" s="517"/>
      <c r="DP243" s="517"/>
      <c r="DQ243" s="517"/>
      <c r="DR243" s="517"/>
      <c r="DS243" s="517"/>
      <c r="DT243" s="517"/>
      <c r="DU243" s="517"/>
      <c r="DV243" s="517"/>
      <c r="DW243" s="517"/>
      <c r="DX243" s="517"/>
      <c r="DY243" s="517"/>
      <c r="DZ243" s="517"/>
      <c r="EA243" s="517"/>
      <c r="EB243" s="517"/>
      <c r="EC243" s="517"/>
      <c r="ED243" s="517"/>
      <c r="EE243" s="517"/>
      <c r="EF243" s="517"/>
      <c r="EG243" s="517"/>
      <c r="EH243" s="517"/>
      <c r="EI243" s="517"/>
      <c r="EJ243" s="517"/>
      <c r="EK243" s="517"/>
      <c r="EL243" s="517"/>
      <c r="EM243" s="517"/>
      <c r="EN243" s="517"/>
      <c r="EO243" s="517"/>
      <c r="EP243" s="517"/>
      <c r="EQ243" s="517"/>
      <c r="ER243" s="517"/>
      <c r="ES243" s="517"/>
      <c r="ET243" s="517"/>
      <c r="EU243" s="517"/>
      <c r="EV243" s="517"/>
      <c r="EW243" s="517"/>
      <c r="EX243" s="517"/>
      <c r="EY243" s="517"/>
      <c r="EZ243" s="517"/>
      <c r="FA243" s="517"/>
      <c r="FB243" s="517"/>
      <c r="FC243" s="517"/>
      <c r="FD243" s="517"/>
      <c r="FE243" s="517"/>
      <c r="FF243" s="517"/>
    </row>
    <row r="245" spans="6:162" s="519" customFormat="1" ht="15.75" customHeight="1">
      <c r="F245" s="517"/>
      <c r="G245" s="517"/>
      <c r="H245" s="517"/>
      <c r="I245" s="517"/>
      <c r="J245" s="517"/>
      <c r="K245" s="517"/>
      <c r="L245" s="517"/>
      <c r="M245" s="517"/>
      <c r="N245" s="517"/>
      <c r="O245" s="517"/>
      <c r="P245" s="517"/>
      <c r="Q245" s="517"/>
      <c r="R245" s="517"/>
      <c r="S245" s="517"/>
      <c r="T245" s="517"/>
      <c r="U245" s="517"/>
      <c r="V245" s="517"/>
      <c r="W245" s="517"/>
      <c r="X245" s="517"/>
      <c r="Y245" s="517"/>
      <c r="AA245" s="517"/>
      <c r="AC245" s="517"/>
      <c r="AD245" s="517"/>
      <c r="AE245" s="517"/>
      <c r="AF245" s="517"/>
      <c r="AG245" s="517"/>
      <c r="AH245" s="518"/>
      <c r="AI245" s="518"/>
      <c r="AJ245" s="517"/>
      <c r="AK245" s="517"/>
      <c r="AL245" s="517"/>
      <c r="AM245" s="517"/>
      <c r="AN245" s="517"/>
      <c r="AO245" s="517"/>
      <c r="AP245" s="517"/>
      <c r="AQ245" s="517"/>
      <c r="AR245" s="517"/>
      <c r="AS245" s="517"/>
      <c r="AT245" s="517"/>
      <c r="AU245" s="517"/>
      <c r="AV245" s="517"/>
      <c r="AW245" s="517"/>
      <c r="AX245" s="517"/>
      <c r="AY245" s="517"/>
      <c r="AZ245" s="517"/>
      <c r="BA245" s="517"/>
      <c r="BB245" s="517"/>
      <c r="BC245" s="517"/>
      <c r="BD245" s="517"/>
      <c r="BE245" s="517"/>
      <c r="BF245" s="517"/>
      <c r="BG245" s="517"/>
      <c r="BH245" s="517"/>
      <c r="BI245" s="517"/>
      <c r="BJ245" s="517"/>
      <c r="BK245" s="517"/>
      <c r="BL245" s="517"/>
      <c r="BM245" s="517"/>
      <c r="BN245" s="517"/>
      <c r="BO245" s="517"/>
      <c r="BP245" s="517"/>
      <c r="BQ245" s="517"/>
      <c r="BR245" s="517"/>
      <c r="BS245" s="517"/>
      <c r="BT245" s="517"/>
      <c r="BU245" s="517"/>
      <c r="BV245" s="517"/>
      <c r="BW245" s="517"/>
      <c r="BX245" s="517"/>
      <c r="BY245" s="517"/>
      <c r="BZ245" s="517"/>
      <c r="CA245" s="517"/>
      <c r="CB245" s="517"/>
      <c r="CC245" s="517"/>
      <c r="CD245" s="517"/>
      <c r="CE245" s="517"/>
      <c r="CF245" s="517"/>
      <c r="CG245" s="517"/>
      <c r="CH245" s="517"/>
      <c r="CI245" s="517"/>
      <c r="CJ245" s="517"/>
      <c r="CK245" s="517"/>
      <c r="CL245" s="517"/>
      <c r="CM245" s="517"/>
      <c r="CN245" s="517"/>
      <c r="CO245" s="517"/>
      <c r="CP245" s="517"/>
      <c r="CQ245" s="517"/>
      <c r="CR245" s="517"/>
      <c r="CS245" s="517"/>
      <c r="CT245" s="517"/>
      <c r="CU245" s="517"/>
      <c r="CV245" s="517"/>
      <c r="CW245" s="517"/>
      <c r="CX245" s="517"/>
      <c r="CY245" s="517"/>
      <c r="CZ245" s="517"/>
      <c r="DA245" s="517"/>
      <c r="DB245" s="517"/>
      <c r="DC245" s="517"/>
      <c r="DD245" s="517"/>
      <c r="DE245" s="517"/>
      <c r="DF245" s="517"/>
      <c r="DG245" s="517"/>
      <c r="DH245" s="517"/>
      <c r="DI245" s="517"/>
      <c r="DJ245" s="517"/>
      <c r="DK245" s="517"/>
      <c r="DL245" s="517"/>
      <c r="DM245" s="517"/>
      <c r="DN245" s="517"/>
      <c r="DO245" s="517"/>
      <c r="DP245" s="517"/>
      <c r="DQ245" s="517"/>
      <c r="DR245" s="517"/>
      <c r="DS245" s="517"/>
      <c r="DT245" s="517"/>
      <c r="DU245" s="517"/>
      <c r="DV245" s="517"/>
      <c r="DW245" s="517"/>
      <c r="DX245" s="517"/>
      <c r="DY245" s="517"/>
      <c r="DZ245" s="517"/>
      <c r="EA245" s="517"/>
      <c r="EB245" s="517"/>
      <c r="EC245" s="517"/>
      <c r="ED245" s="517"/>
      <c r="EE245" s="517"/>
      <c r="EF245" s="517"/>
      <c r="EG245" s="517"/>
      <c r="EH245" s="517"/>
      <c r="EI245" s="517"/>
      <c r="EJ245" s="517"/>
      <c r="EK245" s="517"/>
      <c r="EL245" s="517"/>
      <c r="EM245" s="517"/>
      <c r="EN245" s="517"/>
      <c r="EO245" s="517"/>
      <c r="EP245" s="517"/>
      <c r="EQ245" s="517"/>
      <c r="ER245" s="517"/>
      <c r="ES245" s="517"/>
      <c r="ET245" s="517"/>
      <c r="EU245" s="517"/>
      <c r="EV245" s="517"/>
      <c r="EW245" s="517"/>
      <c r="EX245" s="517"/>
      <c r="EY245" s="517"/>
      <c r="EZ245" s="517"/>
      <c r="FA245" s="517"/>
      <c r="FB245" s="517"/>
      <c r="FC245" s="517"/>
      <c r="FD245" s="517"/>
      <c r="FE245" s="517"/>
      <c r="FF245" s="517"/>
    </row>
    <row r="247" spans="6:162" s="519" customFormat="1" ht="15.75" customHeight="1">
      <c r="F247" s="517"/>
      <c r="G247" s="517"/>
      <c r="H247" s="517"/>
      <c r="I247" s="517"/>
      <c r="J247" s="517"/>
      <c r="K247" s="517"/>
      <c r="L247" s="517"/>
      <c r="M247" s="517"/>
      <c r="N247" s="517"/>
      <c r="O247" s="517"/>
      <c r="P247" s="517"/>
      <c r="Q247" s="517"/>
      <c r="R247" s="517"/>
      <c r="S247" s="517"/>
      <c r="T247" s="517"/>
      <c r="U247" s="517"/>
      <c r="V247" s="517"/>
      <c r="W247" s="517"/>
      <c r="X247" s="517"/>
      <c r="Y247" s="517"/>
      <c r="AA247" s="517"/>
      <c r="AC247" s="517"/>
      <c r="AD247" s="517"/>
      <c r="AE247" s="517"/>
      <c r="AF247" s="517"/>
      <c r="AG247" s="517"/>
      <c r="AH247" s="518"/>
      <c r="AI247" s="518"/>
      <c r="AJ247" s="517"/>
      <c r="AK247" s="517"/>
      <c r="AL247" s="517"/>
      <c r="AM247" s="517"/>
      <c r="AN247" s="517"/>
      <c r="AO247" s="517"/>
      <c r="AP247" s="517"/>
      <c r="AQ247" s="517"/>
      <c r="AR247" s="517"/>
      <c r="AS247" s="517"/>
      <c r="AT247" s="517"/>
      <c r="AU247" s="517"/>
      <c r="AV247" s="517"/>
      <c r="AW247" s="517"/>
      <c r="AX247" s="517"/>
      <c r="AY247" s="517"/>
      <c r="AZ247" s="517"/>
      <c r="BA247" s="517"/>
      <c r="BB247" s="517"/>
      <c r="BC247" s="517"/>
      <c r="BD247" s="517"/>
      <c r="BE247" s="517"/>
      <c r="BF247" s="517"/>
      <c r="BG247" s="517"/>
      <c r="BH247" s="517"/>
      <c r="BI247" s="517"/>
      <c r="BJ247" s="517"/>
      <c r="BK247" s="517"/>
      <c r="BL247" s="517"/>
      <c r="BM247" s="517"/>
      <c r="BN247" s="517"/>
      <c r="BO247" s="517"/>
      <c r="BP247" s="517"/>
      <c r="BQ247" s="517"/>
      <c r="BR247" s="517"/>
      <c r="BS247" s="517"/>
      <c r="BT247" s="517"/>
      <c r="BU247" s="517"/>
      <c r="BV247" s="517"/>
      <c r="BW247" s="517"/>
      <c r="BX247" s="517"/>
      <c r="BY247" s="517"/>
      <c r="BZ247" s="517"/>
      <c r="CA247" s="517"/>
      <c r="CB247" s="517"/>
      <c r="CC247" s="517"/>
      <c r="CD247" s="517"/>
      <c r="CE247" s="517"/>
      <c r="CF247" s="517"/>
      <c r="CG247" s="517"/>
      <c r="CH247" s="517"/>
      <c r="CI247" s="517"/>
      <c r="CJ247" s="517"/>
      <c r="CK247" s="517"/>
      <c r="CL247" s="517"/>
      <c r="CM247" s="517"/>
      <c r="CN247" s="517"/>
      <c r="CO247" s="517"/>
      <c r="CP247" s="517"/>
      <c r="CQ247" s="517"/>
      <c r="CR247" s="517"/>
      <c r="CS247" s="517"/>
      <c r="CT247" s="517"/>
      <c r="CU247" s="517"/>
      <c r="CV247" s="517"/>
      <c r="CW247" s="517"/>
      <c r="CX247" s="517"/>
      <c r="CY247" s="517"/>
      <c r="CZ247" s="517"/>
      <c r="DA247" s="517"/>
      <c r="DB247" s="517"/>
      <c r="DC247" s="517"/>
      <c r="DD247" s="517"/>
      <c r="DE247" s="517"/>
      <c r="DF247" s="517"/>
      <c r="DG247" s="517"/>
      <c r="DH247" s="517"/>
      <c r="DI247" s="517"/>
      <c r="DJ247" s="517"/>
      <c r="DK247" s="517"/>
      <c r="DL247" s="517"/>
      <c r="DM247" s="517"/>
      <c r="DN247" s="517"/>
      <c r="DO247" s="517"/>
      <c r="DP247" s="517"/>
      <c r="DQ247" s="517"/>
      <c r="DR247" s="517"/>
      <c r="DS247" s="517"/>
      <c r="DT247" s="517"/>
      <c r="DU247" s="517"/>
      <c r="DV247" s="517"/>
      <c r="DW247" s="517"/>
      <c r="DX247" s="517"/>
      <c r="DY247" s="517"/>
      <c r="DZ247" s="517"/>
      <c r="EA247" s="517"/>
      <c r="EB247" s="517"/>
      <c r="EC247" s="517"/>
      <c r="ED247" s="517"/>
      <c r="EE247" s="517"/>
      <c r="EF247" s="517"/>
      <c r="EG247" s="517"/>
      <c r="EH247" s="517"/>
      <c r="EI247" s="517"/>
      <c r="EJ247" s="517"/>
      <c r="EK247" s="517"/>
      <c r="EL247" s="517"/>
      <c r="EM247" s="517"/>
      <c r="EN247" s="517"/>
      <c r="EO247" s="517"/>
      <c r="EP247" s="517"/>
      <c r="EQ247" s="517"/>
      <c r="ER247" s="517"/>
      <c r="ES247" s="517"/>
      <c r="ET247" s="517"/>
      <c r="EU247" s="517"/>
      <c r="EV247" s="517"/>
      <c r="EW247" s="517"/>
      <c r="EX247" s="517"/>
      <c r="EY247" s="517"/>
      <c r="EZ247" s="517"/>
      <c r="FA247" s="517"/>
      <c r="FB247" s="517"/>
      <c r="FC247" s="517"/>
      <c r="FD247" s="517"/>
      <c r="FE247" s="517"/>
      <c r="FF247" s="517"/>
    </row>
    <row r="249" spans="6:162" s="519" customFormat="1" ht="15.75" customHeight="1">
      <c r="F249" s="517"/>
      <c r="G249" s="517"/>
      <c r="H249" s="517"/>
      <c r="I249" s="517"/>
      <c r="J249" s="517"/>
      <c r="K249" s="517"/>
      <c r="L249" s="517"/>
      <c r="M249" s="517"/>
      <c r="N249" s="517"/>
      <c r="O249" s="517"/>
      <c r="P249" s="517"/>
      <c r="Q249" s="517"/>
      <c r="R249" s="517"/>
      <c r="S249" s="517"/>
      <c r="T249" s="517"/>
      <c r="U249" s="517"/>
      <c r="V249" s="517"/>
      <c r="W249" s="517"/>
      <c r="X249" s="517"/>
      <c r="Y249" s="517"/>
      <c r="AA249" s="517"/>
      <c r="AC249" s="517"/>
      <c r="AD249" s="517"/>
      <c r="AE249" s="517"/>
      <c r="AF249" s="517"/>
      <c r="AG249" s="517"/>
      <c r="AH249" s="518"/>
      <c r="AI249" s="518"/>
      <c r="AJ249" s="517"/>
      <c r="AK249" s="517"/>
      <c r="AL249" s="517"/>
      <c r="AM249" s="517"/>
      <c r="AN249" s="517"/>
      <c r="AO249" s="517"/>
      <c r="AP249" s="517"/>
      <c r="AQ249" s="517"/>
      <c r="AR249" s="517"/>
      <c r="AS249" s="517"/>
      <c r="AT249" s="517"/>
      <c r="AU249" s="517"/>
      <c r="AV249" s="517"/>
      <c r="AW249" s="517"/>
      <c r="AX249" s="517"/>
      <c r="AY249" s="517"/>
      <c r="AZ249" s="517"/>
      <c r="BA249" s="517"/>
      <c r="BB249" s="517"/>
      <c r="BC249" s="517"/>
      <c r="BD249" s="517"/>
      <c r="BE249" s="517"/>
      <c r="BF249" s="517"/>
      <c r="BG249" s="517"/>
      <c r="BH249" s="517"/>
      <c r="BI249" s="517"/>
      <c r="BJ249" s="517"/>
      <c r="BK249" s="517"/>
      <c r="BL249" s="517"/>
      <c r="BM249" s="517"/>
      <c r="BN249" s="517"/>
      <c r="BO249" s="517"/>
      <c r="BP249" s="517"/>
      <c r="BQ249" s="517"/>
      <c r="BR249" s="517"/>
      <c r="BS249" s="517"/>
      <c r="BT249" s="517"/>
      <c r="BU249" s="517"/>
      <c r="BV249" s="517"/>
      <c r="BW249" s="517"/>
      <c r="BX249" s="517"/>
      <c r="BY249" s="517"/>
      <c r="BZ249" s="517"/>
      <c r="CA249" s="517"/>
      <c r="CB249" s="517"/>
      <c r="CC249" s="517"/>
      <c r="CD249" s="517"/>
      <c r="CE249" s="517"/>
      <c r="CF249" s="517"/>
      <c r="CG249" s="517"/>
      <c r="CH249" s="517"/>
      <c r="CI249" s="517"/>
      <c r="CJ249" s="517"/>
      <c r="CK249" s="517"/>
      <c r="CL249" s="517"/>
      <c r="CM249" s="517"/>
      <c r="CN249" s="517"/>
      <c r="CO249" s="517"/>
      <c r="CP249" s="517"/>
      <c r="CQ249" s="517"/>
      <c r="CR249" s="517"/>
      <c r="CS249" s="517"/>
      <c r="CT249" s="517"/>
      <c r="CU249" s="517"/>
      <c r="CV249" s="517"/>
      <c r="CW249" s="517"/>
      <c r="CX249" s="517"/>
      <c r="CY249" s="517"/>
      <c r="CZ249" s="517"/>
      <c r="DA249" s="517"/>
      <c r="DB249" s="517"/>
      <c r="DC249" s="517"/>
      <c r="DD249" s="517"/>
      <c r="DE249" s="517"/>
      <c r="DF249" s="517"/>
      <c r="DG249" s="517"/>
      <c r="DH249" s="517"/>
      <c r="DI249" s="517"/>
      <c r="DJ249" s="517"/>
      <c r="DK249" s="517"/>
      <c r="DL249" s="517"/>
      <c r="DM249" s="517"/>
      <c r="DN249" s="517"/>
      <c r="DO249" s="517"/>
      <c r="DP249" s="517"/>
      <c r="DQ249" s="517"/>
      <c r="DR249" s="517"/>
      <c r="DS249" s="517"/>
      <c r="DT249" s="517"/>
      <c r="DU249" s="517"/>
      <c r="DV249" s="517"/>
      <c r="DW249" s="517"/>
      <c r="DX249" s="517"/>
      <c r="DY249" s="517"/>
      <c r="DZ249" s="517"/>
      <c r="EA249" s="517"/>
      <c r="EB249" s="517"/>
      <c r="EC249" s="517"/>
      <c r="ED249" s="517"/>
      <c r="EE249" s="517"/>
      <c r="EF249" s="517"/>
      <c r="EG249" s="517"/>
      <c r="EH249" s="517"/>
      <c r="EI249" s="517"/>
      <c r="EJ249" s="517"/>
      <c r="EK249" s="517"/>
      <c r="EL249" s="517"/>
      <c r="EM249" s="517"/>
      <c r="EN249" s="517"/>
      <c r="EO249" s="517"/>
      <c r="EP249" s="517"/>
      <c r="EQ249" s="517"/>
      <c r="ER249" s="517"/>
      <c r="ES249" s="517"/>
      <c r="ET249" s="517"/>
      <c r="EU249" s="517"/>
      <c r="EV249" s="517"/>
      <c r="EW249" s="517"/>
      <c r="EX249" s="517"/>
      <c r="EY249" s="517"/>
      <c r="EZ249" s="517"/>
      <c r="FA249" s="517"/>
      <c r="FB249" s="517"/>
      <c r="FC249" s="517"/>
      <c r="FD249" s="517"/>
      <c r="FE249" s="517"/>
      <c r="FF249" s="517"/>
    </row>
    <row r="251" spans="6:162" s="519" customFormat="1" ht="15.75" customHeight="1">
      <c r="F251" s="517"/>
      <c r="G251" s="517"/>
      <c r="H251" s="517"/>
      <c r="I251" s="517"/>
      <c r="J251" s="517"/>
      <c r="K251" s="517"/>
      <c r="L251" s="517"/>
      <c r="M251" s="517"/>
      <c r="N251" s="517"/>
      <c r="O251" s="517"/>
      <c r="P251" s="517"/>
      <c r="Q251" s="517"/>
      <c r="R251" s="517"/>
      <c r="S251" s="517"/>
      <c r="T251" s="517"/>
      <c r="U251" s="517"/>
      <c r="V251" s="517"/>
      <c r="W251" s="517"/>
      <c r="X251" s="517"/>
      <c r="Y251" s="517"/>
      <c r="AA251" s="517"/>
      <c r="AC251" s="517"/>
      <c r="AD251" s="517"/>
      <c r="AE251" s="517"/>
      <c r="AF251" s="517"/>
      <c r="AG251" s="517"/>
      <c r="AH251" s="518"/>
      <c r="AI251" s="518"/>
      <c r="AJ251" s="517"/>
      <c r="AK251" s="517"/>
      <c r="AL251" s="517"/>
      <c r="AM251" s="517"/>
      <c r="AN251" s="517"/>
      <c r="AO251" s="517"/>
      <c r="AP251" s="517"/>
      <c r="AQ251" s="517"/>
      <c r="AR251" s="517"/>
      <c r="AS251" s="517"/>
      <c r="AT251" s="517"/>
      <c r="AU251" s="517"/>
      <c r="AV251" s="517"/>
      <c r="AW251" s="517"/>
      <c r="AX251" s="517"/>
      <c r="AY251" s="517"/>
      <c r="AZ251" s="517"/>
      <c r="BA251" s="517"/>
      <c r="BB251" s="517"/>
      <c r="BC251" s="517"/>
      <c r="BD251" s="517"/>
      <c r="BE251" s="517"/>
      <c r="BF251" s="517"/>
      <c r="BG251" s="517"/>
      <c r="BH251" s="517"/>
      <c r="BI251" s="517"/>
      <c r="BJ251" s="517"/>
      <c r="BK251" s="517"/>
      <c r="BL251" s="517"/>
      <c r="BM251" s="517"/>
      <c r="BN251" s="517"/>
      <c r="BO251" s="517"/>
      <c r="BP251" s="517"/>
      <c r="BQ251" s="517"/>
      <c r="BR251" s="517"/>
      <c r="BS251" s="517"/>
      <c r="BT251" s="517"/>
      <c r="BU251" s="517"/>
      <c r="BV251" s="517"/>
      <c r="BW251" s="517"/>
      <c r="BX251" s="517"/>
      <c r="BY251" s="517"/>
      <c r="BZ251" s="517"/>
      <c r="CA251" s="517"/>
      <c r="CB251" s="517"/>
      <c r="CC251" s="517"/>
      <c r="CD251" s="517"/>
      <c r="CE251" s="517"/>
      <c r="CF251" s="517"/>
      <c r="CG251" s="517"/>
      <c r="CH251" s="517"/>
      <c r="CI251" s="517"/>
      <c r="CJ251" s="517"/>
      <c r="CK251" s="517"/>
      <c r="CL251" s="517"/>
      <c r="CM251" s="517"/>
      <c r="CN251" s="517"/>
      <c r="CO251" s="517"/>
      <c r="CP251" s="517"/>
      <c r="CQ251" s="517"/>
      <c r="CR251" s="517"/>
      <c r="CS251" s="517"/>
      <c r="CT251" s="517"/>
      <c r="CU251" s="517"/>
      <c r="CV251" s="517"/>
      <c r="CW251" s="517"/>
      <c r="CX251" s="517"/>
      <c r="CY251" s="517"/>
      <c r="CZ251" s="517"/>
      <c r="DA251" s="517"/>
      <c r="DB251" s="517"/>
      <c r="DC251" s="517"/>
      <c r="DD251" s="517"/>
      <c r="DE251" s="517"/>
      <c r="DF251" s="517"/>
      <c r="DG251" s="517"/>
      <c r="DH251" s="517"/>
      <c r="DI251" s="517"/>
      <c r="DJ251" s="517"/>
      <c r="DK251" s="517"/>
      <c r="DL251" s="517"/>
      <c r="DM251" s="517"/>
      <c r="DN251" s="517"/>
      <c r="DO251" s="517"/>
      <c r="DP251" s="517"/>
      <c r="DQ251" s="517"/>
      <c r="DR251" s="517"/>
      <c r="DS251" s="517"/>
      <c r="DT251" s="517"/>
      <c r="DU251" s="517"/>
      <c r="DV251" s="517"/>
      <c r="DW251" s="517"/>
      <c r="DX251" s="517"/>
      <c r="DY251" s="517"/>
      <c r="DZ251" s="517"/>
      <c r="EA251" s="517"/>
      <c r="EB251" s="517"/>
      <c r="EC251" s="517"/>
      <c r="ED251" s="517"/>
      <c r="EE251" s="517"/>
      <c r="EF251" s="517"/>
      <c r="EG251" s="517"/>
      <c r="EH251" s="517"/>
      <c r="EI251" s="517"/>
      <c r="EJ251" s="517"/>
      <c r="EK251" s="517"/>
      <c r="EL251" s="517"/>
      <c r="EM251" s="517"/>
      <c r="EN251" s="517"/>
      <c r="EO251" s="517"/>
      <c r="EP251" s="517"/>
      <c r="EQ251" s="517"/>
      <c r="ER251" s="517"/>
      <c r="ES251" s="517"/>
      <c r="ET251" s="517"/>
      <c r="EU251" s="517"/>
      <c r="EV251" s="517"/>
      <c r="EW251" s="517"/>
      <c r="EX251" s="517"/>
      <c r="EY251" s="517"/>
      <c r="EZ251" s="517"/>
      <c r="FA251" s="517"/>
      <c r="FB251" s="517"/>
      <c r="FC251" s="517"/>
      <c r="FD251" s="517"/>
      <c r="FE251" s="517"/>
      <c r="FF251" s="517"/>
    </row>
    <row r="253" spans="6:162" s="519" customFormat="1" ht="15.75" customHeight="1">
      <c r="F253" s="517"/>
      <c r="G253" s="517"/>
      <c r="H253" s="517"/>
      <c r="I253" s="517"/>
      <c r="J253" s="517"/>
      <c r="K253" s="517"/>
      <c r="L253" s="517"/>
      <c r="M253" s="517"/>
      <c r="N253" s="517"/>
      <c r="O253" s="517"/>
      <c r="P253" s="517"/>
      <c r="Q253" s="517"/>
      <c r="R253" s="517"/>
      <c r="S253" s="517"/>
      <c r="T253" s="517"/>
      <c r="U253" s="517"/>
      <c r="V253" s="517"/>
      <c r="W253" s="517"/>
      <c r="X253" s="517"/>
      <c r="Y253" s="517"/>
      <c r="AA253" s="517"/>
      <c r="AC253" s="517"/>
      <c r="AD253" s="517"/>
      <c r="AE253" s="517"/>
      <c r="AF253" s="517"/>
      <c r="AG253" s="517"/>
      <c r="AH253" s="518"/>
      <c r="AI253" s="518"/>
      <c r="AJ253" s="517"/>
      <c r="AK253" s="517"/>
      <c r="AL253" s="517"/>
      <c r="AM253" s="517"/>
      <c r="AN253" s="517"/>
      <c r="AO253" s="517"/>
      <c r="AP253" s="517"/>
      <c r="AQ253" s="517"/>
      <c r="AR253" s="517"/>
      <c r="AS253" s="517"/>
      <c r="AT253" s="517"/>
      <c r="AU253" s="517"/>
      <c r="AV253" s="517"/>
      <c r="AW253" s="517"/>
      <c r="AX253" s="517"/>
      <c r="AY253" s="517"/>
      <c r="AZ253" s="517"/>
      <c r="BA253" s="517"/>
      <c r="BB253" s="517"/>
      <c r="BC253" s="517"/>
      <c r="BD253" s="517"/>
      <c r="BE253" s="517"/>
      <c r="BF253" s="517"/>
      <c r="BG253" s="517"/>
      <c r="BH253" s="517"/>
      <c r="BI253" s="517"/>
      <c r="BJ253" s="517"/>
      <c r="BK253" s="517"/>
      <c r="BL253" s="517"/>
      <c r="BM253" s="517"/>
      <c r="BN253" s="517"/>
      <c r="BO253" s="517"/>
      <c r="BP253" s="517"/>
      <c r="BQ253" s="517"/>
      <c r="BR253" s="517"/>
      <c r="BS253" s="517"/>
      <c r="BT253" s="517"/>
      <c r="BU253" s="517"/>
      <c r="BV253" s="517"/>
      <c r="BW253" s="517"/>
      <c r="BX253" s="517"/>
      <c r="BY253" s="517"/>
      <c r="BZ253" s="517"/>
      <c r="CA253" s="517"/>
      <c r="CB253" s="517"/>
      <c r="CC253" s="517"/>
      <c r="CD253" s="517"/>
      <c r="CE253" s="517"/>
      <c r="CF253" s="517"/>
      <c r="CG253" s="517"/>
      <c r="CH253" s="517"/>
      <c r="CI253" s="517"/>
      <c r="CJ253" s="517"/>
      <c r="CK253" s="517"/>
      <c r="CL253" s="517"/>
      <c r="CM253" s="517"/>
      <c r="CN253" s="517"/>
      <c r="CO253" s="517"/>
      <c r="CP253" s="517"/>
      <c r="CQ253" s="517"/>
      <c r="CR253" s="517"/>
      <c r="CS253" s="517"/>
      <c r="CT253" s="517"/>
      <c r="CU253" s="517"/>
      <c r="CV253" s="517"/>
      <c r="CW253" s="517"/>
      <c r="CX253" s="517"/>
      <c r="CY253" s="517"/>
      <c r="CZ253" s="517"/>
      <c r="DA253" s="517"/>
      <c r="DB253" s="517"/>
      <c r="DC253" s="517"/>
      <c r="DD253" s="517"/>
      <c r="DE253" s="517"/>
      <c r="DF253" s="517"/>
      <c r="DG253" s="517"/>
      <c r="DH253" s="517"/>
      <c r="DI253" s="517"/>
      <c r="DJ253" s="517"/>
      <c r="DK253" s="517"/>
      <c r="DL253" s="517"/>
      <c r="DM253" s="517"/>
      <c r="DN253" s="517"/>
      <c r="DO253" s="517"/>
      <c r="DP253" s="517"/>
      <c r="DQ253" s="517"/>
      <c r="DR253" s="517"/>
      <c r="DS253" s="517"/>
      <c r="DT253" s="517"/>
      <c r="DU253" s="517"/>
      <c r="DV253" s="517"/>
      <c r="DW253" s="517"/>
      <c r="DX253" s="517"/>
      <c r="DY253" s="517"/>
      <c r="DZ253" s="517"/>
      <c r="EA253" s="517"/>
      <c r="EB253" s="517"/>
      <c r="EC253" s="517"/>
      <c r="ED253" s="517"/>
      <c r="EE253" s="517"/>
      <c r="EF253" s="517"/>
      <c r="EG253" s="517"/>
      <c r="EH253" s="517"/>
      <c r="EI253" s="517"/>
      <c r="EJ253" s="517"/>
      <c r="EK253" s="517"/>
      <c r="EL253" s="517"/>
      <c r="EM253" s="517"/>
      <c r="EN253" s="517"/>
      <c r="EO253" s="517"/>
      <c r="EP253" s="517"/>
      <c r="EQ253" s="517"/>
      <c r="ER253" s="517"/>
      <c r="ES253" s="517"/>
      <c r="ET253" s="517"/>
      <c r="EU253" s="517"/>
      <c r="EV253" s="517"/>
      <c r="EW253" s="517"/>
      <c r="EX253" s="517"/>
      <c r="EY253" s="517"/>
      <c r="EZ253" s="517"/>
      <c r="FA253" s="517"/>
      <c r="FB253" s="517"/>
      <c r="FC253" s="517"/>
      <c r="FD253" s="517"/>
      <c r="FE253" s="517"/>
      <c r="FF253" s="517"/>
    </row>
    <row r="255" spans="6:162" s="519" customFormat="1" ht="15.75" customHeight="1">
      <c r="F255" s="517"/>
      <c r="G255" s="517"/>
      <c r="H255" s="517"/>
      <c r="I255" s="517"/>
      <c r="J255" s="517"/>
      <c r="K255" s="517"/>
      <c r="L255" s="517"/>
      <c r="M255" s="517"/>
      <c r="N255" s="517"/>
      <c r="O255" s="517"/>
      <c r="P255" s="517"/>
      <c r="Q255" s="517"/>
      <c r="R255" s="517"/>
      <c r="S255" s="517"/>
      <c r="T255" s="517"/>
      <c r="U255" s="517"/>
      <c r="V255" s="517"/>
      <c r="W255" s="517"/>
      <c r="X255" s="517"/>
      <c r="Y255" s="517"/>
      <c r="AA255" s="517"/>
      <c r="AC255" s="517"/>
      <c r="AD255" s="517"/>
      <c r="AE255" s="517"/>
      <c r="AF255" s="517"/>
      <c r="AG255" s="517"/>
      <c r="AH255" s="518"/>
      <c r="AI255" s="518"/>
      <c r="AJ255" s="517"/>
      <c r="AK255" s="517"/>
      <c r="AL255" s="517"/>
      <c r="AM255" s="517"/>
      <c r="AN255" s="517"/>
      <c r="AO255" s="517"/>
      <c r="AP255" s="517"/>
      <c r="AQ255" s="517"/>
      <c r="AR255" s="517"/>
      <c r="AS255" s="517"/>
      <c r="AT255" s="517"/>
      <c r="AU255" s="517"/>
      <c r="AV255" s="517"/>
      <c r="AW255" s="517"/>
      <c r="AX255" s="517"/>
      <c r="AY255" s="517"/>
      <c r="AZ255" s="517"/>
      <c r="BA255" s="517"/>
      <c r="BB255" s="517"/>
      <c r="BC255" s="517"/>
      <c r="BD255" s="517"/>
      <c r="BE255" s="517"/>
      <c r="BF255" s="517"/>
      <c r="BG255" s="517"/>
      <c r="BH255" s="517"/>
      <c r="BI255" s="517"/>
      <c r="BJ255" s="517"/>
      <c r="BK255" s="517"/>
      <c r="BL255" s="517"/>
      <c r="BM255" s="517"/>
      <c r="BN255" s="517"/>
      <c r="BO255" s="517"/>
      <c r="BP255" s="517"/>
      <c r="BQ255" s="517"/>
      <c r="BR255" s="517"/>
      <c r="BS255" s="517"/>
      <c r="BT255" s="517"/>
      <c r="BU255" s="517"/>
      <c r="BV255" s="517"/>
      <c r="BW255" s="517"/>
      <c r="BX255" s="517"/>
      <c r="BY255" s="517"/>
      <c r="BZ255" s="517"/>
      <c r="CA255" s="517"/>
      <c r="CB255" s="517"/>
      <c r="CC255" s="517"/>
      <c r="CD255" s="517"/>
      <c r="CE255" s="517"/>
      <c r="CF255" s="517"/>
      <c r="CG255" s="517"/>
      <c r="CH255" s="517"/>
      <c r="CI255" s="517"/>
      <c r="CJ255" s="517"/>
      <c r="CK255" s="517"/>
      <c r="CL255" s="517"/>
      <c r="CM255" s="517"/>
      <c r="CN255" s="517"/>
      <c r="CO255" s="517"/>
      <c r="CP255" s="517"/>
      <c r="CQ255" s="517"/>
      <c r="CR255" s="517"/>
      <c r="CS255" s="517"/>
      <c r="CT255" s="517"/>
      <c r="CU255" s="517"/>
      <c r="CV255" s="517"/>
      <c r="CW255" s="517"/>
      <c r="CX255" s="517"/>
      <c r="CY255" s="517"/>
      <c r="CZ255" s="517"/>
      <c r="DA255" s="517"/>
      <c r="DB255" s="517"/>
      <c r="DC255" s="517"/>
      <c r="DD255" s="517"/>
      <c r="DE255" s="517"/>
      <c r="DF255" s="517"/>
      <c r="DG255" s="517"/>
      <c r="DH255" s="517"/>
      <c r="DI255" s="517"/>
      <c r="DJ255" s="517"/>
      <c r="DK255" s="517"/>
      <c r="DL255" s="517"/>
      <c r="DM255" s="517"/>
      <c r="DN255" s="517"/>
      <c r="DO255" s="517"/>
      <c r="DP255" s="517"/>
      <c r="DQ255" s="517"/>
      <c r="DR255" s="517"/>
      <c r="DS255" s="517"/>
      <c r="DT255" s="517"/>
      <c r="DU255" s="517"/>
      <c r="DV255" s="517"/>
      <c r="DW255" s="517"/>
      <c r="DX255" s="517"/>
      <c r="DY255" s="517"/>
      <c r="DZ255" s="517"/>
      <c r="EA255" s="517"/>
      <c r="EB255" s="517"/>
      <c r="EC255" s="517"/>
      <c r="ED255" s="517"/>
      <c r="EE255" s="517"/>
      <c r="EF255" s="517"/>
      <c r="EG255" s="517"/>
      <c r="EH255" s="517"/>
      <c r="EI255" s="517"/>
      <c r="EJ255" s="517"/>
      <c r="EK255" s="517"/>
      <c r="EL255" s="517"/>
      <c r="EM255" s="517"/>
      <c r="EN255" s="517"/>
      <c r="EO255" s="517"/>
      <c r="EP255" s="517"/>
      <c r="EQ255" s="517"/>
      <c r="ER255" s="517"/>
      <c r="ES255" s="517"/>
      <c r="ET255" s="517"/>
      <c r="EU255" s="517"/>
      <c r="EV255" s="517"/>
      <c r="EW255" s="517"/>
      <c r="EX255" s="517"/>
      <c r="EY255" s="517"/>
      <c r="EZ255" s="517"/>
      <c r="FA255" s="517"/>
      <c r="FB255" s="517"/>
      <c r="FC255" s="517"/>
      <c r="FD255" s="517"/>
      <c r="FE255" s="517"/>
      <c r="FF255" s="517"/>
    </row>
    <row r="257" spans="6:162" s="519" customFormat="1" ht="15.75" customHeight="1">
      <c r="F257" s="517"/>
      <c r="G257" s="517"/>
      <c r="H257" s="517"/>
      <c r="I257" s="517"/>
      <c r="J257" s="517"/>
      <c r="K257" s="517"/>
      <c r="L257" s="517"/>
      <c r="M257" s="517"/>
      <c r="N257" s="517"/>
      <c r="O257" s="517"/>
      <c r="P257" s="517"/>
      <c r="Q257" s="517"/>
      <c r="R257" s="517"/>
      <c r="S257" s="517"/>
      <c r="T257" s="517"/>
      <c r="U257" s="517"/>
      <c r="V257" s="517"/>
      <c r="W257" s="517"/>
      <c r="X257" s="517"/>
      <c r="Y257" s="517"/>
      <c r="AA257" s="517"/>
      <c r="AC257" s="517"/>
      <c r="AD257" s="517"/>
      <c r="AE257" s="517"/>
      <c r="AF257" s="517"/>
      <c r="AG257" s="517"/>
      <c r="AH257" s="518"/>
      <c r="AI257" s="518"/>
      <c r="AJ257" s="517"/>
      <c r="AK257" s="517"/>
      <c r="AL257" s="517"/>
      <c r="AM257" s="517"/>
      <c r="AN257" s="517"/>
      <c r="AO257" s="517"/>
      <c r="AP257" s="517"/>
      <c r="AQ257" s="517"/>
      <c r="AR257" s="517"/>
      <c r="AS257" s="517"/>
      <c r="AT257" s="517"/>
      <c r="AU257" s="517"/>
      <c r="AV257" s="517"/>
      <c r="AW257" s="517"/>
      <c r="AX257" s="517"/>
      <c r="AY257" s="517"/>
      <c r="AZ257" s="517"/>
      <c r="BA257" s="517"/>
      <c r="BB257" s="517"/>
      <c r="BC257" s="517"/>
      <c r="BD257" s="517"/>
      <c r="BE257" s="517"/>
      <c r="BF257" s="517"/>
      <c r="BG257" s="517"/>
      <c r="BH257" s="517"/>
      <c r="BI257" s="517"/>
      <c r="BJ257" s="517"/>
      <c r="BK257" s="517"/>
      <c r="BL257" s="517"/>
      <c r="BM257" s="517"/>
      <c r="BN257" s="517"/>
      <c r="BO257" s="517"/>
      <c r="BP257" s="517"/>
      <c r="BQ257" s="517"/>
      <c r="BR257" s="517"/>
      <c r="BS257" s="517"/>
      <c r="BT257" s="517"/>
      <c r="BU257" s="517"/>
      <c r="BV257" s="517"/>
      <c r="BW257" s="517"/>
      <c r="BX257" s="517"/>
      <c r="BY257" s="517"/>
      <c r="BZ257" s="517"/>
      <c r="CA257" s="517"/>
      <c r="CB257" s="517"/>
      <c r="CC257" s="517"/>
      <c r="CD257" s="517"/>
      <c r="CE257" s="517"/>
      <c r="CF257" s="517"/>
      <c r="CG257" s="517"/>
      <c r="CH257" s="517"/>
      <c r="CI257" s="517"/>
      <c r="CJ257" s="517"/>
      <c r="CK257" s="517"/>
      <c r="CL257" s="517"/>
      <c r="CM257" s="517"/>
      <c r="CN257" s="517"/>
      <c r="CO257" s="517"/>
      <c r="CP257" s="517"/>
      <c r="CQ257" s="517"/>
      <c r="CR257" s="517"/>
      <c r="CS257" s="517"/>
      <c r="CT257" s="517"/>
      <c r="CU257" s="517"/>
      <c r="CV257" s="517"/>
      <c r="CW257" s="517"/>
      <c r="CX257" s="517"/>
      <c r="CY257" s="517"/>
      <c r="CZ257" s="517"/>
      <c r="DA257" s="517"/>
      <c r="DB257" s="517"/>
      <c r="DC257" s="517"/>
      <c r="DD257" s="517"/>
      <c r="DE257" s="517"/>
      <c r="DF257" s="517"/>
      <c r="DG257" s="517"/>
      <c r="DH257" s="517"/>
      <c r="DI257" s="517"/>
      <c r="DJ257" s="517"/>
      <c r="DK257" s="517"/>
      <c r="DL257" s="517"/>
      <c r="DM257" s="517"/>
      <c r="DN257" s="517"/>
      <c r="DO257" s="517"/>
      <c r="DP257" s="517"/>
      <c r="DQ257" s="517"/>
      <c r="DR257" s="517"/>
      <c r="DS257" s="517"/>
      <c r="DT257" s="517"/>
      <c r="DU257" s="517"/>
      <c r="DV257" s="517"/>
      <c r="DW257" s="517"/>
      <c r="DX257" s="517"/>
      <c r="DY257" s="517"/>
      <c r="DZ257" s="517"/>
      <c r="EA257" s="517"/>
      <c r="EB257" s="517"/>
      <c r="EC257" s="517"/>
      <c r="ED257" s="517"/>
      <c r="EE257" s="517"/>
      <c r="EF257" s="517"/>
      <c r="EG257" s="517"/>
      <c r="EH257" s="517"/>
      <c r="EI257" s="517"/>
      <c r="EJ257" s="517"/>
      <c r="EK257" s="517"/>
      <c r="EL257" s="517"/>
      <c r="EM257" s="517"/>
      <c r="EN257" s="517"/>
      <c r="EO257" s="517"/>
      <c r="EP257" s="517"/>
      <c r="EQ257" s="517"/>
      <c r="ER257" s="517"/>
      <c r="ES257" s="517"/>
      <c r="ET257" s="517"/>
      <c r="EU257" s="517"/>
      <c r="EV257" s="517"/>
      <c r="EW257" s="517"/>
      <c r="EX257" s="517"/>
      <c r="EY257" s="517"/>
      <c r="EZ257" s="517"/>
      <c r="FA257" s="517"/>
      <c r="FB257" s="517"/>
      <c r="FC257" s="517"/>
      <c r="FD257" s="517"/>
      <c r="FE257" s="517"/>
      <c r="FF257" s="517"/>
    </row>
    <row r="259" spans="6:162" s="519" customFormat="1" ht="15.75" customHeight="1">
      <c r="F259" s="517"/>
      <c r="G259" s="517"/>
      <c r="H259" s="517"/>
      <c r="I259" s="517"/>
      <c r="J259" s="517"/>
      <c r="K259" s="517"/>
      <c r="L259" s="517"/>
      <c r="M259" s="517"/>
      <c r="N259" s="517"/>
      <c r="O259" s="517"/>
      <c r="P259" s="517"/>
      <c r="Q259" s="517"/>
      <c r="R259" s="517"/>
      <c r="S259" s="517"/>
      <c r="T259" s="517"/>
      <c r="U259" s="517"/>
      <c r="V259" s="517"/>
      <c r="W259" s="517"/>
      <c r="X259" s="517"/>
      <c r="Y259" s="517"/>
      <c r="AA259" s="517"/>
      <c r="AC259" s="517"/>
      <c r="AD259" s="517"/>
      <c r="AE259" s="517"/>
      <c r="AF259" s="517"/>
      <c r="AG259" s="517"/>
      <c r="AH259" s="518"/>
      <c r="AI259" s="518"/>
      <c r="AJ259" s="517"/>
      <c r="AK259" s="517"/>
      <c r="AL259" s="517"/>
      <c r="AM259" s="517"/>
      <c r="AN259" s="517"/>
      <c r="AO259" s="517"/>
      <c r="AP259" s="517"/>
      <c r="AQ259" s="517"/>
      <c r="AR259" s="517"/>
      <c r="AS259" s="517"/>
      <c r="AT259" s="517"/>
      <c r="AU259" s="517"/>
      <c r="AV259" s="517"/>
      <c r="AW259" s="517"/>
      <c r="AX259" s="517"/>
      <c r="AY259" s="517"/>
      <c r="AZ259" s="517"/>
      <c r="BA259" s="517"/>
      <c r="BB259" s="517"/>
      <c r="BC259" s="517"/>
      <c r="BD259" s="517"/>
      <c r="BE259" s="517"/>
      <c r="BF259" s="517"/>
      <c r="BG259" s="517"/>
      <c r="BH259" s="517"/>
      <c r="BI259" s="517"/>
      <c r="BJ259" s="517"/>
      <c r="BK259" s="517"/>
      <c r="BL259" s="517"/>
      <c r="BM259" s="517"/>
      <c r="BN259" s="517"/>
      <c r="BO259" s="517"/>
      <c r="BP259" s="517"/>
      <c r="BQ259" s="517"/>
      <c r="BR259" s="517"/>
      <c r="BS259" s="517"/>
      <c r="BT259" s="517"/>
      <c r="BU259" s="517"/>
      <c r="BV259" s="517"/>
      <c r="BW259" s="517"/>
      <c r="BX259" s="517"/>
      <c r="BY259" s="517"/>
      <c r="BZ259" s="517"/>
      <c r="CA259" s="517"/>
      <c r="CB259" s="517"/>
      <c r="CC259" s="517"/>
      <c r="CD259" s="517"/>
      <c r="CE259" s="517"/>
      <c r="CF259" s="517"/>
      <c r="CG259" s="517"/>
      <c r="CH259" s="517"/>
      <c r="CI259" s="517"/>
      <c r="CJ259" s="517"/>
      <c r="CK259" s="517"/>
      <c r="CL259" s="517"/>
      <c r="CM259" s="517"/>
      <c r="CN259" s="517"/>
      <c r="CO259" s="517"/>
      <c r="CP259" s="517"/>
      <c r="CQ259" s="517"/>
      <c r="CR259" s="517"/>
      <c r="CS259" s="517"/>
      <c r="CT259" s="517"/>
      <c r="CU259" s="517"/>
      <c r="CV259" s="517"/>
      <c r="CW259" s="517"/>
      <c r="CX259" s="517"/>
      <c r="CY259" s="517"/>
      <c r="CZ259" s="517"/>
      <c r="DA259" s="517"/>
      <c r="DB259" s="517"/>
      <c r="DC259" s="517"/>
      <c r="DD259" s="517"/>
      <c r="DE259" s="517"/>
      <c r="DF259" s="517"/>
      <c r="DG259" s="517"/>
      <c r="DH259" s="517"/>
      <c r="DI259" s="517"/>
      <c r="DJ259" s="517"/>
      <c r="DK259" s="517"/>
      <c r="DL259" s="517"/>
      <c r="DM259" s="517"/>
      <c r="DN259" s="517"/>
      <c r="DO259" s="517"/>
      <c r="DP259" s="517"/>
      <c r="DQ259" s="517"/>
      <c r="DR259" s="517"/>
      <c r="DS259" s="517"/>
      <c r="DT259" s="517"/>
      <c r="DU259" s="517"/>
      <c r="DV259" s="517"/>
      <c r="DW259" s="517"/>
      <c r="DX259" s="517"/>
      <c r="DY259" s="517"/>
      <c r="DZ259" s="517"/>
      <c r="EA259" s="517"/>
      <c r="EB259" s="517"/>
      <c r="EC259" s="517"/>
      <c r="ED259" s="517"/>
      <c r="EE259" s="517"/>
      <c r="EF259" s="517"/>
      <c r="EG259" s="517"/>
      <c r="EH259" s="517"/>
      <c r="EI259" s="517"/>
      <c r="EJ259" s="517"/>
      <c r="EK259" s="517"/>
      <c r="EL259" s="517"/>
      <c r="EM259" s="517"/>
      <c r="EN259" s="517"/>
      <c r="EO259" s="517"/>
      <c r="EP259" s="517"/>
      <c r="EQ259" s="517"/>
      <c r="ER259" s="517"/>
      <c r="ES259" s="517"/>
      <c r="ET259" s="517"/>
      <c r="EU259" s="517"/>
      <c r="EV259" s="517"/>
      <c r="EW259" s="517"/>
      <c r="EX259" s="517"/>
      <c r="EY259" s="517"/>
      <c r="EZ259" s="517"/>
      <c r="FA259" s="517"/>
      <c r="FB259" s="517"/>
      <c r="FC259" s="517"/>
      <c r="FD259" s="517"/>
      <c r="FE259" s="517"/>
      <c r="FF259" s="517"/>
    </row>
    <row r="261" spans="6:162" s="519" customFormat="1" ht="15.75" customHeight="1">
      <c r="F261" s="517"/>
      <c r="G261" s="517"/>
      <c r="H261" s="517"/>
      <c r="I261" s="517"/>
      <c r="J261" s="517"/>
      <c r="K261" s="517"/>
      <c r="L261" s="517"/>
      <c r="M261" s="517"/>
      <c r="N261" s="517"/>
      <c r="O261" s="517"/>
      <c r="P261" s="517"/>
      <c r="Q261" s="517"/>
      <c r="R261" s="517"/>
      <c r="S261" s="517"/>
      <c r="T261" s="517"/>
      <c r="U261" s="517"/>
      <c r="V261" s="517"/>
      <c r="W261" s="517"/>
      <c r="X261" s="517"/>
      <c r="Y261" s="517"/>
      <c r="AA261" s="517"/>
      <c r="AC261" s="517"/>
      <c r="AD261" s="517"/>
      <c r="AE261" s="517"/>
      <c r="AF261" s="517"/>
      <c r="AG261" s="517"/>
      <c r="AH261" s="518"/>
      <c r="AI261" s="518"/>
      <c r="AJ261" s="517"/>
      <c r="AK261" s="517"/>
      <c r="AL261" s="517"/>
      <c r="AM261" s="517"/>
      <c r="AN261" s="517"/>
      <c r="AO261" s="517"/>
      <c r="AP261" s="517"/>
      <c r="AQ261" s="517"/>
      <c r="AR261" s="517"/>
      <c r="AS261" s="517"/>
      <c r="AT261" s="517"/>
      <c r="AU261" s="517"/>
      <c r="AV261" s="517"/>
      <c r="AW261" s="517"/>
      <c r="AX261" s="517"/>
      <c r="AY261" s="517"/>
      <c r="AZ261" s="517"/>
      <c r="BA261" s="517"/>
      <c r="BB261" s="517"/>
      <c r="BC261" s="517"/>
      <c r="BD261" s="517"/>
      <c r="BE261" s="517"/>
      <c r="BF261" s="517"/>
      <c r="BG261" s="517"/>
      <c r="BH261" s="517"/>
      <c r="BI261" s="517"/>
      <c r="BJ261" s="517"/>
      <c r="BK261" s="517"/>
      <c r="BL261" s="517"/>
      <c r="BM261" s="517"/>
      <c r="BN261" s="517"/>
      <c r="BO261" s="517"/>
      <c r="BP261" s="517"/>
      <c r="BQ261" s="517"/>
      <c r="BR261" s="517"/>
      <c r="BS261" s="517"/>
      <c r="BT261" s="517"/>
      <c r="BU261" s="517"/>
      <c r="BV261" s="517"/>
      <c r="BW261" s="517"/>
      <c r="BX261" s="517"/>
      <c r="BY261" s="517"/>
      <c r="BZ261" s="517"/>
      <c r="CA261" s="517"/>
      <c r="CB261" s="517"/>
      <c r="CC261" s="517"/>
      <c r="CD261" s="517"/>
      <c r="CE261" s="517"/>
      <c r="CF261" s="517"/>
      <c r="CG261" s="517"/>
      <c r="CH261" s="517"/>
      <c r="CI261" s="517"/>
      <c r="CJ261" s="517"/>
      <c r="CK261" s="517"/>
      <c r="CL261" s="517"/>
      <c r="CM261" s="517"/>
      <c r="CN261" s="517"/>
      <c r="CO261" s="517"/>
      <c r="CP261" s="517"/>
      <c r="CQ261" s="517"/>
      <c r="CR261" s="517"/>
      <c r="CS261" s="517"/>
      <c r="CT261" s="517"/>
      <c r="CU261" s="517"/>
      <c r="CV261" s="517"/>
      <c r="CW261" s="517"/>
      <c r="CX261" s="517"/>
      <c r="CY261" s="517"/>
      <c r="CZ261" s="517"/>
      <c r="DA261" s="517"/>
      <c r="DB261" s="517"/>
      <c r="DC261" s="517"/>
      <c r="DD261" s="517"/>
      <c r="DE261" s="517"/>
      <c r="DF261" s="517"/>
      <c r="DG261" s="517"/>
      <c r="DH261" s="517"/>
      <c r="DI261" s="517"/>
      <c r="DJ261" s="517"/>
      <c r="DK261" s="517"/>
      <c r="DL261" s="517"/>
      <c r="DM261" s="517"/>
      <c r="DN261" s="517"/>
      <c r="DO261" s="517"/>
      <c r="DP261" s="517"/>
      <c r="DQ261" s="517"/>
      <c r="DR261" s="517"/>
      <c r="DS261" s="517"/>
      <c r="DT261" s="517"/>
      <c r="DU261" s="517"/>
      <c r="DV261" s="517"/>
      <c r="DW261" s="517"/>
      <c r="DX261" s="517"/>
      <c r="DY261" s="517"/>
      <c r="DZ261" s="517"/>
      <c r="EA261" s="517"/>
      <c r="EB261" s="517"/>
      <c r="EC261" s="517"/>
      <c r="ED261" s="517"/>
      <c r="EE261" s="517"/>
      <c r="EF261" s="517"/>
      <c r="EG261" s="517"/>
      <c r="EH261" s="517"/>
      <c r="EI261" s="517"/>
      <c r="EJ261" s="517"/>
      <c r="EK261" s="517"/>
      <c r="EL261" s="517"/>
      <c r="EM261" s="517"/>
      <c r="EN261" s="517"/>
      <c r="EO261" s="517"/>
      <c r="EP261" s="517"/>
      <c r="EQ261" s="517"/>
      <c r="ER261" s="517"/>
      <c r="ES261" s="517"/>
      <c r="ET261" s="517"/>
      <c r="EU261" s="517"/>
      <c r="EV261" s="517"/>
      <c r="EW261" s="517"/>
      <c r="EX261" s="517"/>
      <c r="EY261" s="517"/>
      <c r="EZ261" s="517"/>
      <c r="FA261" s="517"/>
      <c r="FB261" s="517"/>
      <c r="FC261" s="517"/>
      <c r="FD261" s="517"/>
      <c r="FE261" s="517"/>
      <c r="FF261" s="517"/>
    </row>
    <row r="263" spans="6:162" s="519" customFormat="1" ht="15.75" customHeight="1">
      <c r="F263" s="517"/>
      <c r="G263" s="517"/>
      <c r="H263" s="517"/>
      <c r="I263" s="517"/>
      <c r="J263" s="517"/>
      <c r="K263" s="517"/>
      <c r="L263" s="517"/>
      <c r="M263" s="517"/>
      <c r="N263" s="517"/>
      <c r="O263" s="517"/>
      <c r="P263" s="517"/>
      <c r="Q263" s="517"/>
      <c r="R263" s="517"/>
      <c r="S263" s="517"/>
      <c r="T263" s="517"/>
      <c r="U263" s="517"/>
      <c r="V263" s="517"/>
      <c r="W263" s="517"/>
      <c r="X263" s="517"/>
      <c r="Y263" s="517"/>
      <c r="AA263" s="517"/>
      <c r="AC263" s="517"/>
      <c r="AD263" s="517"/>
      <c r="AE263" s="517"/>
      <c r="AF263" s="517"/>
      <c r="AG263" s="517"/>
      <c r="AH263" s="518"/>
      <c r="AI263" s="518"/>
      <c r="AJ263" s="517"/>
      <c r="AK263" s="517"/>
      <c r="AL263" s="517"/>
      <c r="AM263" s="517"/>
      <c r="AN263" s="517"/>
      <c r="AO263" s="517"/>
      <c r="AP263" s="517"/>
      <c r="AQ263" s="517"/>
      <c r="AR263" s="517"/>
      <c r="AS263" s="517"/>
      <c r="AT263" s="517"/>
      <c r="AU263" s="517"/>
      <c r="AV263" s="517"/>
      <c r="AW263" s="517"/>
      <c r="AX263" s="517"/>
      <c r="AY263" s="517"/>
      <c r="AZ263" s="517"/>
      <c r="BA263" s="517"/>
      <c r="BB263" s="517"/>
      <c r="BC263" s="517"/>
      <c r="BD263" s="517"/>
      <c r="BE263" s="517"/>
      <c r="BF263" s="517"/>
      <c r="BG263" s="517"/>
      <c r="BH263" s="517"/>
      <c r="BI263" s="517"/>
      <c r="BJ263" s="517"/>
      <c r="BK263" s="517"/>
      <c r="BL263" s="517"/>
      <c r="BM263" s="517"/>
      <c r="BN263" s="517"/>
      <c r="BO263" s="517"/>
      <c r="BP263" s="517"/>
      <c r="BQ263" s="517"/>
      <c r="BR263" s="517"/>
      <c r="BS263" s="517"/>
      <c r="BT263" s="517"/>
      <c r="BU263" s="517"/>
      <c r="BV263" s="517"/>
      <c r="BW263" s="517"/>
      <c r="BX263" s="517"/>
      <c r="BY263" s="517"/>
      <c r="BZ263" s="517"/>
      <c r="CA263" s="517"/>
      <c r="CB263" s="517"/>
      <c r="CC263" s="517"/>
      <c r="CD263" s="517"/>
      <c r="CE263" s="517"/>
      <c r="CF263" s="517"/>
      <c r="CG263" s="517"/>
      <c r="CH263" s="517"/>
      <c r="CI263" s="517"/>
      <c r="CJ263" s="517"/>
      <c r="CK263" s="517"/>
      <c r="CL263" s="517"/>
      <c r="CM263" s="517"/>
      <c r="CN263" s="517"/>
      <c r="CO263" s="517"/>
      <c r="CP263" s="517"/>
      <c r="CQ263" s="517"/>
      <c r="CR263" s="517"/>
      <c r="CS263" s="517"/>
      <c r="CT263" s="517"/>
      <c r="CU263" s="517"/>
      <c r="CV263" s="517"/>
      <c r="CW263" s="517"/>
      <c r="CX263" s="517"/>
      <c r="CY263" s="517"/>
      <c r="CZ263" s="517"/>
      <c r="DA263" s="517"/>
      <c r="DB263" s="517"/>
      <c r="DC263" s="517"/>
      <c r="DD263" s="517"/>
      <c r="DE263" s="517"/>
      <c r="DF263" s="517"/>
      <c r="DG263" s="517"/>
      <c r="DH263" s="517"/>
      <c r="DI263" s="517"/>
      <c r="DJ263" s="517"/>
      <c r="DK263" s="517"/>
      <c r="DL263" s="517"/>
      <c r="DM263" s="517"/>
      <c r="DN263" s="517"/>
      <c r="DO263" s="517"/>
      <c r="DP263" s="517"/>
      <c r="DQ263" s="517"/>
      <c r="DR263" s="517"/>
      <c r="DS263" s="517"/>
      <c r="DT263" s="517"/>
      <c r="DU263" s="517"/>
      <c r="DV263" s="517"/>
      <c r="DW263" s="517"/>
      <c r="DX263" s="517"/>
      <c r="DY263" s="517"/>
      <c r="DZ263" s="517"/>
      <c r="EA263" s="517"/>
      <c r="EB263" s="517"/>
      <c r="EC263" s="517"/>
      <c r="ED263" s="517"/>
      <c r="EE263" s="517"/>
      <c r="EF263" s="517"/>
      <c r="EG263" s="517"/>
      <c r="EH263" s="517"/>
      <c r="EI263" s="517"/>
      <c r="EJ263" s="517"/>
      <c r="EK263" s="517"/>
      <c r="EL263" s="517"/>
      <c r="EM263" s="517"/>
      <c r="EN263" s="517"/>
      <c r="EO263" s="517"/>
      <c r="EP263" s="517"/>
      <c r="EQ263" s="517"/>
      <c r="ER263" s="517"/>
      <c r="ES263" s="517"/>
      <c r="ET263" s="517"/>
      <c r="EU263" s="517"/>
      <c r="EV263" s="517"/>
      <c r="EW263" s="517"/>
      <c r="EX263" s="517"/>
      <c r="EY263" s="517"/>
      <c r="EZ263" s="517"/>
      <c r="FA263" s="517"/>
      <c r="FB263" s="517"/>
      <c r="FC263" s="517"/>
      <c r="FD263" s="517"/>
      <c r="FE263" s="517"/>
      <c r="FF263" s="517"/>
    </row>
    <row r="265" spans="6:162" s="519" customFormat="1" ht="15.75" customHeight="1">
      <c r="F265" s="517"/>
      <c r="G265" s="517"/>
      <c r="H265" s="517"/>
      <c r="I265" s="517"/>
      <c r="J265" s="517"/>
      <c r="K265" s="517"/>
      <c r="L265" s="517"/>
      <c r="M265" s="517"/>
      <c r="N265" s="517"/>
      <c r="O265" s="517"/>
      <c r="P265" s="517"/>
      <c r="Q265" s="517"/>
      <c r="R265" s="517"/>
      <c r="S265" s="517"/>
      <c r="T265" s="517"/>
      <c r="U265" s="517"/>
      <c r="V265" s="517"/>
      <c r="W265" s="517"/>
      <c r="X265" s="517"/>
      <c r="Y265" s="517"/>
      <c r="AA265" s="517"/>
      <c r="AC265" s="517"/>
      <c r="AD265" s="517"/>
      <c r="AE265" s="517"/>
      <c r="AF265" s="517"/>
      <c r="AG265" s="517"/>
      <c r="AH265" s="518"/>
      <c r="AI265" s="518"/>
      <c r="AJ265" s="517"/>
      <c r="AK265" s="517"/>
      <c r="AL265" s="517"/>
      <c r="AM265" s="517"/>
      <c r="AN265" s="517"/>
      <c r="AO265" s="517"/>
      <c r="AP265" s="517"/>
      <c r="AQ265" s="517"/>
      <c r="AR265" s="517"/>
      <c r="AS265" s="517"/>
      <c r="AT265" s="517"/>
      <c r="AU265" s="517"/>
      <c r="AV265" s="517"/>
      <c r="AW265" s="517"/>
      <c r="AX265" s="517"/>
      <c r="AY265" s="517"/>
      <c r="AZ265" s="517"/>
      <c r="BA265" s="517"/>
      <c r="BB265" s="517"/>
      <c r="BC265" s="517"/>
      <c r="BD265" s="517"/>
      <c r="BE265" s="517"/>
      <c r="BF265" s="517"/>
      <c r="BG265" s="517"/>
      <c r="BH265" s="517"/>
      <c r="BI265" s="517"/>
      <c r="BJ265" s="517"/>
      <c r="BK265" s="517"/>
      <c r="BL265" s="517"/>
      <c r="BM265" s="517"/>
      <c r="BN265" s="517"/>
      <c r="BO265" s="517"/>
      <c r="BP265" s="517"/>
      <c r="BQ265" s="517"/>
      <c r="BR265" s="517"/>
      <c r="BS265" s="517"/>
      <c r="BT265" s="517"/>
      <c r="BU265" s="517"/>
      <c r="BV265" s="517"/>
      <c r="BW265" s="517"/>
      <c r="BX265" s="517"/>
      <c r="BY265" s="517"/>
      <c r="BZ265" s="517"/>
      <c r="CA265" s="517"/>
      <c r="CB265" s="517"/>
      <c r="CC265" s="517"/>
      <c r="CD265" s="517"/>
      <c r="CE265" s="517"/>
      <c r="CF265" s="517"/>
      <c r="CG265" s="517"/>
      <c r="CH265" s="517"/>
      <c r="CI265" s="517"/>
      <c r="CJ265" s="517"/>
      <c r="CK265" s="517"/>
      <c r="CL265" s="517"/>
      <c r="CM265" s="517"/>
      <c r="CN265" s="517"/>
      <c r="CO265" s="517"/>
      <c r="CP265" s="517"/>
      <c r="CQ265" s="517"/>
      <c r="CR265" s="517"/>
      <c r="CS265" s="517"/>
      <c r="CT265" s="517"/>
      <c r="CU265" s="517"/>
      <c r="CV265" s="517"/>
      <c r="CW265" s="517"/>
      <c r="CX265" s="517"/>
      <c r="CY265" s="517"/>
      <c r="CZ265" s="517"/>
      <c r="DA265" s="517"/>
      <c r="DB265" s="517"/>
      <c r="DC265" s="517"/>
      <c r="DD265" s="517"/>
      <c r="DE265" s="517"/>
      <c r="DF265" s="517"/>
      <c r="DG265" s="517"/>
      <c r="DH265" s="517"/>
      <c r="DI265" s="517"/>
      <c r="DJ265" s="517"/>
      <c r="DK265" s="517"/>
      <c r="DL265" s="517"/>
      <c r="DM265" s="517"/>
      <c r="DN265" s="517"/>
      <c r="DO265" s="517"/>
      <c r="DP265" s="517"/>
      <c r="DQ265" s="517"/>
      <c r="DR265" s="517"/>
      <c r="DS265" s="517"/>
      <c r="DT265" s="517"/>
      <c r="DU265" s="517"/>
      <c r="DV265" s="517"/>
      <c r="DW265" s="517"/>
      <c r="DX265" s="517"/>
      <c r="DY265" s="517"/>
      <c r="DZ265" s="517"/>
      <c r="EA265" s="517"/>
      <c r="EB265" s="517"/>
      <c r="EC265" s="517"/>
      <c r="ED265" s="517"/>
      <c r="EE265" s="517"/>
      <c r="EF265" s="517"/>
      <c r="EG265" s="517"/>
      <c r="EH265" s="517"/>
      <c r="EI265" s="517"/>
      <c r="EJ265" s="517"/>
      <c r="EK265" s="517"/>
      <c r="EL265" s="517"/>
      <c r="EM265" s="517"/>
      <c r="EN265" s="517"/>
      <c r="EO265" s="517"/>
      <c r="EP265" s="517"/>
      <c r="EQ265" s="517"/>
      <c r="ER265" s="517"/>
      <c r="ES265" s="517"/>
      <c r="ET265" s="517"/>
      <c r="EU265" s="517"/>
      <c r="EV265" s="517"/>
      <c r="EW265" s="517"/>
      <c r="EX265" s="517"/>
      <c r="EY265" s="517"/>
      <c r="EZ265" s="517"/>
      <c r="FA265" s="517"/>
      <c r="FB265" s="517"/>
      <c r="FC265" s="517"/>
      <c r="FD265" s="517"/>
      <c r="FE265" s="517"/>
      <c r="FF265" s="517"/>
    </row>
    <row r="267" spans="6:162" s="519" customFormat="1" ht="15.75" customHeight="1">
      <c r="F267" s="517"/>
      <c r="G267" s="517"/>
      <c r="H267" s="517"/>
      <c r="I267" s="517"/>
      <c r="J267" s="517"/>
      <c r="K267" s="517"/>
      <c r="L267" s="517"/>
      <c r="M267" s="517"/>
      <c r="N267" s="517"/>
      <c r="O267" s="517"/>
      <c r="P267" s="517"/>
      <c r="Q267" s="517"/>
      <c r="R267" s="517"/>
      <c r="S267" s="517"/>
      <c r="T267" s="517"/>
      <c r="U267" s="517"/>
      <c r="V267" s="517"/>
      <c r="W267" s="517"/>
      <c r="X267" s="517"/>
      <c r="Y267" s="517"/>
      <c r="AA267" s="517"/>
      <c r="AC267" s="517"/>
      <c r="AD267" s="517"/>
      <c r="AE267" s="517"/>
      <c r="AF267" s="517"/>
      <c r="AG267" s="517"/>
      <c r="AH267" s="518"/>
      <c r="AI267" s="518"/>
      <c r="AJ267" s="517"/>
      <c r="AK267" s="517"/>
      <c r="AL267" s="517"/>
      <c r="AM267" s="517"/>
      <c r="AN267" s="517"/>
      <c r="AO267" s="517"/>
      <c r="AP267" s="517"/>
      <c r="AQ267" s="517"/>
      <c r="AR267" s="517"/>
      <c r="AS267" s="517"/>
      <c r="AT267" s="517"/>
      <c r="AU267" s="517"/>
      <c r="AV267" s="517"/>
      <c r="AW267" s="517"/>
      <c r="AX267" s="517"/>
      <c r="AY267" s="517"/>
      <c r="AZ267" s="517"/>
      <c r="BA267" s="517"/>
      <c r="BB267" s="517"/>
      <c r="BC267" s="517"/>
      <c r="BD267" s="517"/>
      <c r="BE267" s="517"/>
      <c r="BF267" s="517"/>
      <c r="BG267" s="517"/>
      <c r="BH267" s="517"/>
      <c r="BI267" s="517"/>
      <c r="BJ267" s="517"/>
      <c r="BK267" s="517"/>
      <c r="BL267" s="517"/>
      <c r="BM267" s="517"/>
      <c r="BN267" s="517"/>
      <c r="BO267" s="517"/>
      <c r="BP267" s="517"/>
      <c r="BQ267" s="517"/>
      <c r="BR267" s="517"/>
      <c r="BS267" s="517"/>
      <c r="BT267" s="517"/>
      <c r="BU267" s="517"/>
      <c r="BV267" s="517"/>
      <c r="BW267" s="517"/>
      <c r="BX267" s="517"/>
      <c r="BY267" s="517"/>
      <c r="BZ267" s="517"/>
      <c r="CA267" s="517"/>
      <c r="CB267" s="517"/>
      <c r="CC267" s="517"/>
      <c r="CD267" s="517"/>
      <c r="CE267" s="517"/>
      <c r="CF267" s="517"/>
      <c r="CG267" s="517"/>
      <c r="CH267" s="517"/>
      <c r="CI267" s="517"/>
      <c r="CJ267" s="517"/>
      <c r="CK267" s="517"/>
      <c r="CL267" s="517"/>
      <c r="CM267" s="517"/>
      <c r="CN267" s="517"/>
      <c r="CO267" s="517"/>
      <c r="CP267" s="517"/>
      <c r="CQ267" s="517"/>
      <c r="CR267" s="517"/>
      <c r="CS267" s="517"/>
      <c r="CT267" s="517"/>
      <c r="CU267" s="517"/>
      <c r="CV267" s="517"/>
      <c r="CW267" s="517"/>
      <c r="CX267" s="517"/>
      <c r="CY267" s="517"/>
      <c r="CZ267" s="517"/>
      <c r="DA267" s="517"/>
      <c r="DB267" s="517"/>
      <c r="DC267" s="517"/>
      <c r="DD267" s="517"/>
      <c r="DE267" s="517"/>
      <c r="DF267" s="517"/>
      <c r="DG267" s="517"/>
      <c r="DH267" s="517"/>
      <c r="DI267" s="517"/>
      <c r="DJ267" s="517"/>
      <c r="DK267" s="517"/>
      <c r="DL267" s="517"/>
      <c r="DM267" s="517"/>
      <c r="DN267" s="517"/>
      <c r="DO267" s="517"/>
      <c r="DP267" s="517"/>
      <c r="DQ267" s="517"/>
      <c r="DR267" s="517"/>
      <c r="DS267" s="517"/>
      <c r="DT267" s="517"/>
      <c r="DU267" s="517"/>
      <c r="DV267" s="517"/>
      <c r="DW267" s="517"/>
      <c r="DX267" s="517"/>
      <c r="DY267" s="517"/>
      <c r="DZ267" s="517"/>
      <c r="EA267" s="517"/>
      <c r="EB267" s="517"/>
      <c r="EC267" s="517"/>
      <c r="ED267" s="517"/>
      <c r="EE267" s="517"/>
      <c r="EF267" s="517"/>
      <c r="EG267" s="517"/>
      <c r="EH267" s="517"/>
      <c r="EI267" s="517"/>
      <c r="EJ267" s="517"/>
      <c r="EK267" s="517"/>
      <c r="EL267" s="517"/>
      <c r="EM267" s="517"/>
      <c r="EN267" s="517"/>
      <c r="EO267" s="517"/>
      <c r="EP267" s="517"/>
      <c r="EQ267" s="517"/>
      <c r="ER267" s="517"/>
      <c r="ES267" s="517"/>
      <c r="ET267" s="517"/>
      <c r="EU267" s="517"/>
      <c r="EV267" s="517"/>
      <c r="EW267" s="517"/>
      <c r="EX267" s="517"/>
      <c r="EY267" s="517"/>
      <c r="EZ267" s="517"/>
      <c r="FA267" s="517"/>
      <c r="FB267" s="517"/>
      <c r="FC267" s="517"/>
      <c r="FD267" s="517"/>
      <c r="FE267" s="517"/>
      <c r="FF267" s="517"/>
    </row>
    <row r="269" spans="6:162" s="519" customFormat="1" ht="15.75" customHeight="1">
      <c r="F269" s="517"/>
      <c r="G269" s="517"/>
      <c r="H269" s="517"/>
      <c r="I269" s="517"/>
      <c r="J269" s="517"/>
      <c r="K269" s="517"/>
      <c r="L269" s="517"/>
      <c r="M269" s="517"/>
      <c r="N269" s="517"/>
      <c r="O269" s="517"/>
      <c r="P269" s="517"/>
      <c r="Q269" s="517"/>
      <c r="R269" s="517"/>
      <c r="S269" s="517"/>
      <c r="T269" s="517"/>
      <c r="U269" s="517"/>
      <c r="V269" s="517"/>
      <c r="W269" s="517"/>
      <c r="X269" s="517"/>
      <c r="Y269" s="517"/>
      <c r="AA269" s="517"/>
      <c r="AC269" s="517"/>
      <c r="AD269" s="517"/>
      <c r="AE269" s="517"/>
      <c r="AF269" s="517"/>
      <c r="AG269" s="517"/>
      <c r="AH269" s="518"/>
      <c r="AI269" s="518"/>
      <c r="AJ269" s="517"/>
      <c r="AK269" s="517"/>
      <c r="AL269" s="517"/>
      <c r="AM269" s="517"/>
      <c r="AN269" s="517"/>
      <c r="AO269" s="517"/>
      <c r="AP269" s="517"/>
      <c r="AQ269" s="517"/>
      <c r="AR269" s="517"/>
      <c r="AS269" s="517"/>
      <c r="AT269" s="517"/>
      <c r="AU269" s="517"/>
      <c r="AV269" s="517"/>
      <c r="AW269" s="517"/>
      <c r="AX269" s="517"/>
      <c r="AY269" s="517"/>
      <c r="AZ269" s="517"/>
      <c r="BA269" s="517"/>
      <c r="BB269" s="517"/>
      <c r="BC269" s="517"/>
      <c r="BD269" s="517"/>
      <c r="BE269" s="517"/>
      <c r="BF269" s="517"/>
      <c r="BG269" s="517"/>
      <c r="BH269" s="517"/>
      <c r="BI269" s="517"/>
      <c r="BJ269" s="517"/>
      <c r="BK269" s="517"/>
      <c r="BL269" s="517"/>
      <c r="BM269" s="517"/>
      <c r="BN269" s="517"/>
      <c r="BO269" s="517"/>
      <c r="BP269" s="517"/>
      <c r="BQ269" s="517"/>
      <c r="BR269" s="517"/>
      <c r="BS269" s="517"/>
      <c r="BT269" s="517"/>
      <c r="BU269" s="517"/>
      <c r="BV269" s="517"/>
      <c r="BW269" s="517"/>
      <c r="BX269" s="517"/>
      <c r="BY269" s="517"/>
      <c r="BZ269" s="517"/>
      <c r="CA269" s="517"/>
      <c r="CB269" s="517"/>
      <c r="CC269" s="517"/>
      <c r="CD269" s="517"/>
      <c r="CE269" s="517"/>
      <c r="CF269" s="517"/>
      <c r="CG269" s="517"/>
      <c r="CH269" s="517"/>
      <c r="CI269" s="517"/>
      <c r="CJ269" s="517"/>
      <c r="CK269" s="517"/>
      <c r="CL269" s="517"/>
      <c r="CM269" s="517"/>
      <c r="CN269" s="517"/>
      <c r="CO269" s="517"/>
      <c r="CP269" s="517"/>
      <c r="CQ269" s="517"/>
      <c r="CR269" s="517"/>
      <c r="CS269" s="517"/>
      <c r="CT269" s="517"/>
      <c r="CU269" s="517"/>
      <c r="CV269" s="517"/>
      <c r="CW269" s="517"/>
      <c r="CX269" s="517"/>
      <c r="CY269" s="517"/>
      <c r="CZ269" s="517"/>
      <c r="DA269" s="517"/>
      <c r="DB269" s="517"/>
      <c r="DC269" s="517"/>
      <c r="DD269" s="517"/>
      <c r="DE269" s="517"/>
      <c r="DF269" s="517"/>
      <c r="DG269" s="517"/>
      <c r="DH269" s="517"/>
      <c r="DI269" s="517"/>
      <c r="DJ269" s="517"/>
      <c r="DK269" s="517"/>
      <c r="DL269" s="517"/>
      <c r="DM269" s="517"/>
      <c r="DN269" s="517"/>
      <c r="DO269" s="517"/>
      <c r="DP269" s="517"/>
      <c r="DQ269" s="517"/>
      <c r="DR269" s="517"/>
      <c r="DS269" s="517"/>
      <c r="DT269" s="517"/>
      <c r="DU269" s="517"/>
      <c r="DV269" s="517"/>
      <c r="DW269" s="517"/>
      <c r="DX269" s="517"/>
      <c r="DY269" s="517"/>
      <c r="DZ269" s="517"/>
      <c r="EA269" s="517"/>
      <c r="EB269" s="517"/>
      <c r="EC269" s="517"/>
      <c r="ED269" s="517"/>
      <c r="EE269" s="517"/>
      <c r="EF269" s="517"/>
      <c r="EG269" s="517"/>
      <c r="EH269" s="517"/>
      <c r="EI269" s="517"/>
      <c r="EJ269" s="517"/>
      <c r="EK269" s="517"/>
      <c r="EL269" s="517"/>
      <c r="EM269" s="517"/>
      <c r="EN269" s="517"/>
      <c r="EO269" s="517"/>
      <c r="EP269" s="517"/>
      <c r="EQ269" s="517"/>
      <c r="ER269" s="517"/>
      <c r="ES269" s="517"/>
      <c r="ET269" s="517"/>
      <c r="EU269" s="517"/>
      <c r="EV269" s="517"/>
      <c r="EW269" s="517"/>
      <c r="EX269" s="517"/>
      <c r="EY269" s="517"/>
      <c r="EZ269" s="517"/>
      <c r="FA269" s="517"/>
      <c r="FB269" s="517"/>
      <c r="FC269" s="517"/>
      <c r="FD269" s="517"/>
      <c r="FE269" s="517"/>
      <c r="FF269" s="517"/>
    </row>
    <row r="271" spans="6:162" s="519" customFormat="1" ht="15.75" customHeight="1">
      <c r="F271" s="517"/>
      <c r="G271" s="517"/>
      <c r="H271" s="517"/>
      <c r="I271" s="517"/>
      <c r="J271" s="517"/>
      <c r="K271" s="517"/>
      <c r="L271" s="517"/>
      <c r="M271" s="517"/>
      <c r="N271" s="517"/>
      <c r="O271" s="517"/>
      <c r="P271" s="517"/>
      <c r="Q271" s="517"/>
      <c r="R271" s="517"/>
      <c r="S271" s="517"/>
      <c r="T271" s="517"/>
      <c r="U271" s="517"/>
      <c r="V271" s="517"/>
      <c r="W271" s="517"/>
      <c r="X271" s="517"/>
      <c r="Y271" s="517"/>
      <c r="AA271" s="517"/>
      <c r="AC271" s="517"/>
      <c r="AD271" s="517"/>
      <c r="AE271" s="517"/>
      <c r="AF271" s="517"/>
      <c r="AG271" s="517"/>
      <c r="AH271" s="518"/>
      <c r="AI271" s="518"/>
      <c r="AJ271" s="517"/>
      <c r="AK271" s="517"/>
      <c r="AL271" s="517"/>
      <c r="AM271" s="517"/>
      <c r="AN271" s="517"/>
      <c r="AO271" s="517"/>
      <c r="AP271" s="517"/>
      <c r="AQ271" s="517"/>
      <c r="AR271" s="517"/>
      <c r="AS271" s="517"/>
      <c r="AT271" s="517"/>
      <c r="AU271" s="517"/>
      <c r="AV271" s="517"/>
      <c r="AW271" s="517"/>
      <c r="AX271" s="517"/>
      <c r="AY271" s="517"/>
      <c r="AZ271" s="517"/>
      <c r="BA271" s="517"/>
      <c r="BB271" s="517"/>
      <c r="BC271" s="517"/>
      <c r="BD271" s="517"/>
      <c r="BE271" s="517"/>
      <c r="BF271" s="517"/>
      <c r="BG271" s="517"/>
      <c r="BH271" s="517"/>
      <c r="BI271" s="517"/>
      <c r="BJ271" s="517"/>
      <c r="BK271" s="517"/>
      <c r="BL271" s="517"/>
      <c r="BM271" s="517"/>
      <c r="BN271" s="517"/>
      <c r="BO271" s="517"/>
      <c r="BP271" s="517"/>
      <c r="BQ271" s="517"/>
      <c r="BR271" s="517"/>
      <c r="BS271" s="517"/>
      <c r="BT271" s="517"/>
      <c r="BU271" s="517"/>
      <c r="BV271" s="517"/>
      <c r="BW271" s="517"/>
      <c r="BX271" s="517"/>
      <c r="BY271" s="517"/>
      <c r="BZ271" s="517"/>
      <c r="CA271" s="517"/>
      <c r="CB271" s="517"/>
      <c r="CC271" s="517"/>
      <c r="CD271" s="517"/>
      <c r="CE271" s="517"/>
      <c r="CF271" s="517"/>
      <c r="CG271" s="517"/>
      <c r="CH271" s="517"/>
      <c r="CI271" s="517"/>
      <c r="CJ271" s="517"/>
      <c r="CK271" s="517"/>
      <c r="CL271" s="517"/>
      <c r="CM271" s="517"/>
      <c r="CN271" s="517"/>
      <c r="CO271" s="517"/>
      <c r="CP271" s="517"/>
      <c r="CQ271" s="517"/>
      <c r="CR271" s="517"/>
      <c r="CS271" s="517"/>
      <c r="CT271" s="517"/>
      <c r="CU271" s="517"/>
      <c r="CV271" s="517"/>
      <c r="CW271" s="517"/>
      <c r="CX271" s="517"/>
      <c r="CY271" s="517"/>
      <c r="CZ271" s="517"/>
      <c r="DA271" s="517"/>
      <c r="DB271" s="517"/>
      <c r="DC271" s="517"/>
      <c r="DD271" s="517"/>
      <c r="DE271" s="517"/>
      <c r="DF271" s="517"/>
      <c r="DG271" s="517"/>
      <c r="DH271" s="517"/>
      <c r="DI271" s="517"/>
      <c r="DJ271" s="517"/>
      <c r="DK271" s="517"/>
      <c r="DL271" s="517"/>
      <c r="DM271" s="517"/>
      <c r="DN271" s="517"/>
      <c r="DO271" s="517"/>
      <c r="DP271" s="517"/>
      <c r="DQ271" s="517"/>
      <c r="DR271" s="517"/>
      <c r="DS271" s="517"/>
      <c r="DT271" s="517"/>
      <c r="DU271" s="517"/>
      <c r="DV271" s="517"/>
      <c r="DW271" s="517"/>
      <c r="DX271" s="517"/>
      <c r="DY271" s="517"/>
      <c r="DZ271" s="517"/>
      <c r="EA271" s="517"/>
      <c r="EB271" s="517"/>
      <c r="EC271" s="517"/>
      <c r="ED271" s="517"/>
      <c r="EE271" s="517"/>
      <c r="EF271" s="517"/>
      <c r="EG271" s="517"/>
      <c r="EH271" s="517"/>
      <c r="EI271" s="517"/>
      <c r="EJ271" s="517"/>
      <c r="EK271" s="517"/>
      <c r="EL271" s="517"/>
      <c r="EM271" s="517"/>
      <c r="EN271" s="517"/>
      <c r="EO271" s="517"/>
      <c r="EP271" s="517"/>
      <c r="EQ271" s="517"/>
      <c r="ER271" s="517"/>
      <c r="ES271" s="517"/>
      <c r="ET271" s="517"/>
      <c r="EU271" s="517"/>
      <c r="EV271" s="517"/>
      <c r="EW271" s="517"/>
      <c r="EX271" s="517"/>
      <c r="EY271" s="517"/>
      <c r="EZ271" s="517"/>
      <c r="FA271" s="517"/>
      <c r="FB271" s="517"/>
      <c r="FC271" s="517"/>
      <c r="FD271" s="517"/>
      <c r="FE271" s="517"/>
      <c r="FF271" s="517"/>
    </row>
    <row r="273" spans="6:162" s="519" customFormat="1" ht="15.75" customHeight="1">
      <c r="F273" s="517"/>
      <c r="G273" s="517"/>
      <c r="H273" s="517"/>
      <c r="I273" s="517"/>
      <c r="J273" s="517"/>
      <c r="K273" s="517"/>
      <c r="L273" s="517"/>
      <c r="M273" s="517"/>
      <c r="N273" s="517"/>
      <c r="O273" s="517"/>
      <c r="P273" s="517"/>
      <c r="Q273" s="517"/>
      <c r="R273" s="517"/>
      <c r="S273" s="517"/>
      <c r="T273" s="517"/>
      <c r="U273" s="517"/>
      <c r="V273" s="517"/>
      <c r="W273" s="517"/>
      <c r="X273" s="517"/>
      <c r="Y273" s="517"/>
      <c r="AA273" s="517"/>
      <c r="AC273" s="517"/>
      <c r="AD273" s="517"/>
      <c r="AE273" s="517"/>
      <c r="AF273" s="517"/>
      <c r="AG273" s="517"/>
      <c r="AH273" s="518"/>
      <c r="AI273" s="518"/>
      <c r="AJ273" s="517"/>
      <c r="AK273" s="517"/>
      <c r="AL273" s="517"/>
      <c r="AM273" s="517"/>
      <c r="AN273" s="517"/>
      <c r="AO273" s="517"/>
      <c r="AP273" s="517"/>
      <c r="AQ273" s="517"/>
      <c r="AR273" s="517"/>
      <c r="AS273" s="517"/>
      <c r="AT273" s="517"/>
      <c r="AU273" s="517"/>
      <c r="AV273" s="517"/>
      <c r="AW273" s="517"/>
      <c r="AX273" s="517"/>
      <c r="AY273" s="517"/>
      <c r="AZ273" s="517"/>
      <c r="BA273" s="517"/>
      <c r="BB273" s="517"/>
      <c r="BC273" s="517"/>
      <c r="BD273" s="517"/>
      <c r="BE273" s="517"/>
      <c r="BF273" s="517"/>
      <c r="BG273" s="517"/>
      <c r="BH273" s="517"/>
      <c r="BI273" s="517"/>
      <c r="BJ273" s="517"/>
      <c r="BK273" s="517"/>
      <c r="BL273" s="517"/>
      <c r="BM273" s="517"/>
      <c r="BN273" s="517"/>
      <c r="BO273" s="517"/>
      <c r="BP273" s="517"/>
      <c r="BQ273" s="517"/>
      <c r="BR273" s="517"/>
      <c r="BS273" s="517"/>
      <c r="BT273" s="517"/>
      <c r="BU273" s="517"/>
      <c r="BV273" s="517"/>
      <c r="BW273" s="517"/>
      <c r="BX273" s="517"/>
      <c r="BY273" s="517"/>
      <c r="BZ273" s="517"/>
      <c r="CA273" s="517"/>
      <c r="CB273" s="517"/>
      <c r="CC273" s="517"/>
      <c r="CD273" s="517"/>
      <c r="CE273" s="517"/>
      <c r="CF273" s="517"/>
      <c r="CG273" s="517"/>
      <c r="CH273" s="517"/>
      <c r="CI273" s="517"/>
      <c r="CJ273" s="517"/>
      <c r="CK273" s="517"/>
      <c r="CL273" s="517"/>
      <c r="CM273" s="517"/>
      <c r="CN273" s="517"/>
      <c r="CO273" s="517"/>
      <c r="CP273" s="517"/>
      <c r="CQ273" s="517"/>
      <c r="CR273" s="517"/>
      <c r="CS273" s="517"/>
      <c r="CT273" s="517"/>
      <c r="CU273" s="517"/>
      <c r="CV273" s="517"/>
      <c r="CW273" s="517"/>
      <c r="CX273" s="517"/>
      <c r="CY273" s="517"/>
      <c r="CZ273" s="517"/>
      <c r="DA273" s="517"/>
      <c r="DB273" s="517"/>
      <c r="DC273" s="517"/>
      <c r="DD273" s="517"/>
      <c r="DE273" s="517"/>
      <c r="DF273" s="517"/>
      <c r="DG273" s="517"/>
      <c r="DH273" s="517"/>
      <c r="DI273" s="517"/>
      <c r="DJ273" s="517"/>
      <c r="DK273" s="517"/>
      <c r="DL273" s="517"/>
      <c r="DM273" s="517"/>
      <c r="DN273" s="517"/>
      <c r="DO273" s="517"/>
      <c r="DP273" s="517"/>
      <c r="DQ273" s="517"/>
      <c r="DR273" s="517"/>
      <c r="DS273" s="517"/>
      <c r="DT273" s="517"/>
      <c r="DU273" s="517"/>
      <c r="DV273" s="517"/>
      <c r="DW273" s="517"/>
      <c r="DX273" s="517"/>
      <c r="DY273" s="517"/>
      <c r="DZ273" s="517"/>
      <c r="EA273" s="517"/>
      <c r="EB273" s="517"/>
      <c r="EC273" s="517"/>
      <c r="ED273" s="517"/>
      <c r="EE273" s="517"/>
      <c r="EF273" s="517"/>
      <c r="EG273" s="517"/>
      <c r="EH273" s="517"/>
      <c r="EI273" s="517"/>
      <c r="EJ273" s="517"/>
      <c r="EK273" s="517"/>
      <c r="EL273" s="517"/>
      <c r="EM273" s="517"/>
      <c r="EN273" s="517"/>
      <c r="EO273" s="517"/>
      <c r="EP273" s="517"/>
      <c r="EQ273" s="517"/>
      <c r="ER273" s="517"/>
      <c r="ES273" s="517"/>
      <c r="ET273" s="517"/>
      <c r="EU273" s="517"/>
      <c r="EV273" s="517"/>
      <c r="EW273" s="517"/>
      <c r="EX273" s="517"/>
      <c r="EY273" s="517"/>
      <c r="EZ273" s="517"/>
      <c r="FA273" s="517"/>
      <c r="FB273" s="517"/>
      <c r="FC273" s="517"/>
      <c r="FD273" s="517"/>
      <c r="FE273" s="517"/>
      <c r="FF273" s="517"/>
    </row>
    <row r="275" spans="6:162" s="519" customFormat="1" ht="15.75" customHeight="1">
      <c r="F275" s="517"/>
      <c r="G275" s="517"/>
      <c r="H275" s="517"/>
      <c r="I275" s="517"/>
      <c r="J275" s="517"/>
      <c r="K275" s="517"/>
      <c r="L275" s="517"/>
      <c r="M275" s="517"/>
      <c r="N275" s="517"/>
      <c r="O275" s="517"/>
      <c r="P275" s="517"/>
      <c r="Q275" s="517"/>
      <c r="R275" s="517"/>
      <c r="S275" s="517"/>
      <c r="T275" s="517"/>
      <c r="U275" s="517"/>
      <c r="V275" s="517"/>
      <c r="W275" s="517"/>
      <c r="X275" s="517"/>
      <c r="Y275" s="517"/>
      <c r="AA275" s="517"/>
      <c r="AC275" s="517"/>
      <c r="AD275" s="517"/>
      <c r="AE275" s="517"/>
      <c r="AF275" s="517"/>
      <c r="AG275" s="517"/>
      <c r="AH275" s="518"/>
      <c r="AI275" s="518"/>
      <c r="AJ275" s="517"/>
      <c r="AK275" s="517"/>
      <c r="AL275" s="517"/>
      <c r="AM275" s="517"/>
      <c r="AN275" s="517"/>
      <c r="AO275" s="517"/>
      <c r="AP275" s="517"/>
      <c r="AQ275" s="517"/>
      <c r="AR275" s="517"/>
      <c r="AS275" s="517"/>
      <c r="AT275" s="517"/>
      <c r="AU275" s="517"/>
      <c r="AV275" s="517"/>
      <c r="AW275" s="517"/>
      <c r="AX275" s="517"/>
      <c r="AY275" s="517"/>
      <c r="AZ275" s="517"/>
      <c r="BA275" s="517"/>
      <c r="BB275" s="517"/>
      <c r="BC275" s="517"/>
      <c r="BD275" s="517"/>
      <c r="BE275" s="517"/>
      <c r="BF275" s="517"/>
      <c r="BG275" s="517"/>
      <c r="BH275" s="517"/>
      <c r="BI275" s="517"/>
      <c r="BJ275" s="517"/>
      <c r="BK275" s="517"/>
      <c r="BL275" s="517"/>
      <c r="BM275" s="517"/>
      <c r="BN275" s="517"/>
      <c r="BO275" s="517"/>
      <c r="BP275" s="517"/>
      <c r="BQ275" s="517"/>
      <c r="BR275" s="517"/>
      <c r="BS275" s="517"/>
      <c r="BT275" s="517"/>
      <c r="BU275" s="517"/>
      <c r="BV275" s="517"/>
      <c r="BW275" s="517"/>
      <c r="BX275" s="517"/>
      <c r="BY275" s="517"/>
      <c r="BZ275" s="517"/>
      <c r="CA275" s="517"/>
      <c r="CB275" s="517"/>
      <c r="CC275" s="517"/>
      <c r="CD275" s="517"/>
      <c r="CE275" s="517"/>
      <c r="CF275" s="517"/>
      <c r="CG275" s="517"/>
      <c r="CH275" s="517"/>
      <c r="CI275" s="517"/>
      <c r="CJ275" s="517"/>
      <c r="CK275" s="517"/>
      <c r="CL275" s="517"/>
      <c r="CM275" s="517"/>
      <c r="CN275" s="517"/>
      <c r="CO275" s="517"/>
      <c r="CP275" s="517"/>
      <c r="CQ275" s="517"/>
      <c r="CR275" s="517"/>
      <c r="CS275" s="517"/>
      <c r="CT275" s="517"/>
      <c r="CU275" s="517"/>
      <c r="CV275" s="517"/>
      <c r="CW275" s="517"/>
      <c r="CX275" s="517"/>
      <c r="CY275" s="517"/>
      <c r="CZ275" s="517"/>
      <c r="DA275" s="517"/>
      <c r="DB275" s="517"/>
      <c r="DC275" s="517"/>
      <c r="DD275" s="517"/>
      <c r="DE275" s="517"/>
      <c r="DF275" s="517"/>
      <c r="DG275" s="517"/>
      <c r="DH275" s="517"/>
      <c r="DI275" s="517"/>
      <c r="DJ275" s="517"/>
      <c r="DK275" s="517"/>
      <c r="DL275" s="517"/>
      <c r="DM275" s="517"/>
      <c r="DN275" s="517"/>
      <c r="DO275" s="517"/>
      <c r="DP275" s="517"/>
      <c r="DQ275" s="517"/>
      <c r="DR275" s="517"/>
      <c r="DS275" s="517"/>
      <c r="DT275" s="517"/>
      <c r="DU275" s="517"/>
      <c r="DV275" s="517"/>
      <c r="DW275" s="517"/>
      <c r="DX275" s="517"/>
      <c r="DY275" s="517"/>
      <c r="DZ275" s="517"/>
      <c r="EA275" s="517"/>
      <c r="EB275" s="517"/>
      <c r="EC275" s="517"/>
      <c r="ED275" s="517"/>
      <c r="EE275" s="517"/>
      <c r="EF275" s="517"/>
      <c r="EG275" s="517"/>
      <c r="EH275" s="517"/>
      <c r="EI275" s="517"/>
      <c r="EJ275" s="517"/>
      <c r="EK275" s="517"/>
      <c r="EL275" s="517"/>
      <c r="EM275" s="517"/>
      <c r="EN275" s="517"/>
      <c r="EO275" s="517"/>
      <c r="EP275" s="517"/>
      <c r="EQ275" s="517"/>
      <c r="ER275" s="517"/>
      <c r="ES275" s="517"/>
      <c r="ET275" s="517"/>
      <c r="EU275" s="517"/>
      <c r="EV275" s="517"/>
      <c r="EW275" s="517"/>
      <c r="EX275" s="517"/>
      <c r="EY275" s="517"/>
      <c r="EZ275" s="517"/>
      <c r="FA275" s="517"/>
      <c r="FB275" s="517"/>
      <c r="FC275" s="517"/>
      <c r="FD275" s="517"/>
      <c r="FE275" s="517"/>
      <c r="FF275" s="517"/>
    </row>
    <row r="277" spans="6:162" s="519" customFormat="1" ht="15.75" customHeight="1">
      <c r="F277" s="517"/>
      <c r="G277" s="517"/>
      <c r="H277" s="517"/>
      <c r="I277" s="517"/>
      <c r="J277" s="517"/>
      <c r="K277" s="517"/>
      <c r="L277" s="517"/>
      <c r="M277" s="517"/>
      <c r="N277" s="517"/>
      <c r="O277" s="517"/>
      <c r="P277" s="517"/>
      <c r="Q277" s="517"/>
      <c r="R277" s="517"/>
      <c r="S277" s="517"/>
      <c r="T277" s="517"/>
      <c r="U277" s="517"/>
      <c r="V277" s="517"/>
      <c r="W277" s="517"/>
      <c r="X277" s="517"/>
      <c r="Y277" s="517"/>
      <c r="AA277" s="517"/>
      <c r="AC277" s="517"/>
      <c r="AD277" s="517"/>
      <c r="AE277" s="517"/>
      <c r="AF277" s="517"/>
      <c r="AG277" s="517"/>
      <c r="AH277" s="518"/>
      <c r="AI277" s="518"/>
      <c r="AJ277" s="517"/>
      <c r="AK277" s="517"/>
      <c r="AL277" s="517"/>
      <c r="AM277" s="517"/>
      <c r="AN277" s="517"/>
      <c r="AO277" s="517"/>
      <c r="AP277" s="517"/>
      <c r="AQ277" s="517"/>
      <c r="AR277" s="517"/>
      <c r="AS277" s="517"/>
      <c r="AT277" s="517"/>
      <c r="AU277" s="517"/>
      <c r="AV277" s="517"/>
      <c r="AW277" s="517"/>
      <c r="AX277" s="517"/>
      <c r="AY277" s="517"/>
      <c r="AZ277" s="517"/>
      <c r="BA277" s="517"/>
      <c r="BB277" s="517"/>
      <c r="BC277" s="517"/>
      <c r="BD277" s="517"/>
      <c r="BE277" s="517"/>
      <c r="BF277" s="517"/>
      <c r="BG277" s="517"/>
      <c r="BH277" s="517"/>
      <c r="BI277" s="517"/>
      <c r="BJ277" s="517"/>
      <c r="BK277" s="517"/>
      <c r="BL277" s="517"/>
      <c r="BM277" s="517"/>
      <c r="BN277" s="517"/>
      <c r="BO277" s="517"/>
      <c r="BP277" s="517"/>
      <c r="BQ277" s="517"/>
      <c r="BR277" s="517"/>
      <c r="BS277" s="517"/>
      <c r="BT277" s="517"/>
      <c r="BU277" s="517"/>
      <c r="BV277" s="517"/>
      <c r="BW277" s="517"/>
      <c r="BX277" s="517"/>
      <c r="BY277" s="517"/>
      <c r="BZ277" s="517"/>
      <c r="CA277" s="517"/>
      <c r="CB277" s="517"/>
      <c r="CC277" s="517"/>
      <c r="CD277" s="517"/>
      <c r="CE277" s="517"/>
      <c r="CF277" s="517"/>
      <c r="CG277" s="517"/>
      <c r="CH277" s="517"/>
      <c r="CI277" s="517"/>
      <c r="CJ277" s="517"/>
      <c r="CK277" s="517"/>
      <c r="CL277" s="517"/>
      <c r="CM277" s="517"/>
      <c r="CN277" s="517"/>
      <c r="CO277" s="517"/>
      <c r="CP277" s="517"/>
      <c r="CQ277" s="517"/>
      <c r="CR277" s="517"/>
      <c r="CS277" s="517"/>
      <c r="CT277" s="517"/>
      <c r="CU277" s="517"/>
      <c r="CV277" s="517"/>
      <c r="CW277" s="517"/>
      <c r="CX277" s="517"/>
      <c r="CY277" s="517"/>
      <c r="CZ277" s="517"/>
      <c r="DA277" s="517"/>
      <c r="DB277" s="517"/>
      <c r="DC277" s="517"/>
      <c r="DD277" s="517"/>
      <c r="DE277" s="517"/>
      <c r="DF277" s="517"/>
      <c r="DG277" s="517"/>
      <c r="DH277" s="517"/>
      <c r="DI277" s="517"/>
      <c r="DJ277" s="517"/>
      <c r="DK277" s="517"/>
      <c r="DL277" s="517"/>
      <c r="DM277" s="517"/>
      <c r="DN277" s="517"/>
      <c r="DO277" s="517"/>
      <c r="DP277" s="517"/>
      <c r="DQ277" s="517"/>
      <c r="DR277" s="517"/>
      <c r="DS277" s="517"/>
      <c r="DT277" s="517"/>
      <c r="DU277" s="517"/>
      <c r="DV277" s="517"/>
      <c r="DW277" s="517"/>
      <c r="DX277" s="517"/>
      <c r="DY277" s="517"/>
      <c r="DZ277" s="517"/>
      <c r="EA277" s="517"/>
      <c r="EB277" s="517"/>
      <c r="EC277" s="517"/>
      <c r="ED277" s="517"/>
      <c r="EE277" s="517"/>
      <c r="EF277" s="517"/>
      <c r="EG277" s="517"/>
      <c r="EH277" s="517"/>
      <c r="EI277" s="517"/>
      <c r="EJ277" s="517"/>
      <c r="EK277" s="517"/>
      <c r="EL277" s="517"/>
      <c r="EM277" s="517"/>
      <c r="EN277" s="517"/>
      <c r="EO277" s="517"/>
      <c r="EP277" s="517"/>
      <c r="EQ277" s="517"/>
      <c r="ER277" s="517"/>
      <c r="ES277" s="517"/>
      <c r="ET277" s="517"/>
      <c r="EU277" s="517"/>
      <c r="EV277" s="517"/>
      <c r="EW277" s="517"/>
      <c r="EX277" s="517"/>
      <c r="EY277" s="517"/>
      <c r="EZ277" s="517"/>
      <c r="FA277" s="517"/>
      <c r="FB277" s="517"/>
      <c r="FC277" s="517"/>
      <c r="FD277" s="517"/>
      <c r="FE277" s="517"/>
      <c r="FF277" s="517"/>
    </row>
    <row r="279" spans="6:162" s="519" customFormat="1" ht="15.75" customHeight="1">
      <c r="F279" s="517"/>
      <c r="G279" s="517"/>
      <c r="H279" s="517"/>
      <c r="I279" s="517"/>
      <c r="J279" s="517"/>
      <c r="K279" s="517"/>
      <c r="L279" s="517"/>
      <c r="M279" s="517"/>
      <c r="N279" s="517"/>
      <c r="O279" s="517"/>
      <c r="P279" s="517"/>
      <c r="Q279" s="517"/>
      <c r="R279" s="517"/>
      <c r="S279" s="517"/>
      <c r="T279" s="517"/>
      <c r="U279" s="517"/>
      <c r="V279" s="517"/>
      <c r="W279" s="517"/>
      <c r="X279" s="517"/>
      <c r="Y279" s="517"/>
      <c r="AA279" s="517"/>
      <c r="AC279" s="517"/>
      <c r="AD279" s="517"/>
      <c r="AE279" s="517"/>
      <c r="AF279" s="517"/>
      <c r="AG279" s="517"/>
      <c r="AH279" s="518"/>
      <c r="AI279" s="518"/>
      <c r="AJ279" s="517"/>
      <c r="AK279" s="517"/>
      <c r="AL279" s="517"/>
      <c r="AM279" s="517"/>
      <c r="AN279" s="517"/>
      <c r="AO279" s="517"/>
      <c r="AP279" s="517"/>
      <c r="AQ279" s="517"/>
      <c r="AR279" s="517"/>
      <c r="AS279" s="517"/>
      <c r="AT279" s="517"/>
      <c r="AU279" s="517"/>
      <c r="AV279" s="517"/>
      <c r="AW279" s="517"/>
      <c r="AX279" s="517"/>
      <c r="AY279" s="517"/>
      <c r="AZ279" s="517"/>
      <c r="BA279" s="517"/>
      <c r="BB279" s="517"/>
      <c r="BC279" s="517"/>
      <c r="BD279" s="517"/>
      <c r="BE279" s="517"/>
      <c r="BF279" s="517"/>
      <c r="BG279" s="517"/>
      <c r="BH279" s="517"/>
      <c r="BI279" s="517"/>
      <c r="BJ279" s="517"/>
      <c r="BK279" s="517"/>
      <c r="BL279" s="517"/>
      <c r="BM279" s="517"/>
      <c r="BN279" s="517"/>
      <c r="BO279" s="517"/>
      <c r="BP279" s="517"/>
      <c r="BQ279" s="517"/>
      <c r="BR279" s="517"/>
      <c r="BS279" s="517"/>
      <c r="BT279" s="517"/>
      <c r="BU279" s="517"/>
      <c r="BV279" s="517"/>
      <c r="BW279" s="517"/>
      <c r="BX279" s="517"/>
      <c r="BY279" s="517"/>
      <c r="BZ279" s="517"/>
      <c r="CA279" s="517"/>
      <c r="CB279" s="517"/>
      <c r="CC279" s="517"/>
      <c r="CD279" s="517"/>
      <c r="CE279" s="517"/>
      <c r="CF279" s="517"/>
      <c r="CG279" s="517"/>
      <c r="CH279" s="517"/>
      <c r="CI279" s="517"/>
      <c r="CJ279" s="517"/>
      <c r="CK279" s="517"/>
      <c r="CL279" s="517"/>
      <c r="CM279" s="517"/>
      <c r="CN279" s="517"/>
      <c r="CO279" s="517"/>
      <c r="CP279" s="517"/>
      <c r="CQ279" s="517"/>
      <c r="CR279" s="517"/>
      <c r="CS279" s="517"/>
      <c r="CT279" s="517"/>
      <c r="CU279" s="517"/>
      <c r="CV279" s="517"/>
      <c r="CW279" s="517"/>
      <c r="CX279" s="517"/>
      <c r="CY279" s="517"/>
      <c r="CZ279" s="517"/>
      <c r="DA279" s="517"/>
      <c r="DB279" s="517"/>
      <c r="DC279" s="517"/>
      <c r="DD279" s="517"/>
      <c r="DE279" s="517"/>
      <c r="DF279" s="517"/>
      <c r="DG279" s="517"/>
      <c r="DH279" s="517"/>
      <c r="DI279" s="517"/>
      <c r="DJ279" s="517"/>
      <c r="DK279" s="517"/>
      <c r="DL279" s="517"/>
      <c r="DM279" s="517"/>
      <c r="DN279" s="517"/>
      <c r="DO279" s="517"/>
      <c r="DP279" s="517"/>
      <c r="DQ279" s="517"/>
      <c r="DR279" s="517"/>
      <c r="DS279" s="517"/>
      <c r="DT279" s="517"/>
      <c r="DU279" s="517"/>
      <c r="DV279" s="517"/>
      <c r="DW279" s="517"/>
      <c r="DX279" s="517"/>
      <c r="DY279" s="517"/>
      <c r="DZ279" s="517"/>
      <c r="EA279" s="517"/>
      <c r="EB279" s="517"/>
      <c r="EC279" s="517"/>
      <c r="ED279" s="517"/>
      <c r="EE279" s="517"/>
      <c r="EF279" s="517"/>
      <c r="EG279" s="517"/>
      <c r="EH279" s="517"/>
      <c r="EI279" s="517"/>
      <c r="EJ279" s="517"/>
      <c r="EK279" s="517"/>
      <c r="EL279" s="517"/>
      <c r="EM279" s="517"/>
      <c r="EN279" s="517"/>
      <c r="EO279" s="517"/>
      <c r="EP279" s="517"/>
      <c r="EQ279" s="517"/>
      <c r="ER279" s="517"/>
      <c r="ES279" s="517"/>
      <c r="ET279" s="517"/>
      <c r="EU279" s="517"/>
      <c r="EV279" s="517"/>
      <c r="EW279" s="517"/>
      <c r="EX279" s="517"/>
      <c r="EY279" s="517"/>
      <c r="EZ279" s="517"/>
      <c r="FA279" s="517"/>
      <c r="FB279" s="517"/>
      <c r="FC279" s="517"/>
      <c r="FD279" s="517"/>
      <c r="FE279" s="517"/>
      <c r="FF279" s="517"/>
    </row>
    <row r="281" spans="6:162" s="519" customFormat="1" ht="15.75" customHeight="1">
      <c r="F281" s="517"/>
      <c r="G281" s="517"/>
      <c r="H281" s="517"/>
      <c r="I281" s="517"/>
      <c r="J281" s="517"/>
      <c r="K281" s="517"/>
      <c r="L281" s="517"/>
      <c r="M281" s="517"/>
      <c r="N281" s="517"/>
      <c r="O281" s="517"/>
      <c r="P281" s="517"/>
      <c r="Q281" s="517"/>
      <c r="R281" s="517"/>
      <c r="S281" s="517"/>
      <c r="T281" s="517"/>
      <c r="U281" s="517"/>
      <c r="V281" s="517"/>
      <c r="W281" s="517"/>
      <c r="X281" s="517"/>
      <c r="Y281" s="517"/>
      <c r="AA281" s="517"/>
      <c r="AC281" s="517"/>
      <c r="AD281" s="517"/>
      <c r="AE281" s="517"/>
      <c r="AF281" s="517"/>
      <c r="AG281" s="517"/>
      <c r="AH281" s="518"/>
      <c r="AI281" s="518"/>
      <c r="AJ281" s="517"/>
      <c r="AK281" s="517"/>
      <c r="AL281" s="517"/>
      <c r="AM281" s="517"/>
      <c r="AN281" s="517"/>
      <c r="AO281" s="517"/>
      <c r="AP281" s="517"/>
      <c r="AQ281" s="517"/>
      <c r="AR281" s="517"/>
      <c r="AS281" s="517"/>
      <c r="AT281" s="517"/>
      <c r="AU281" s="517"/>
      <c r="AV281" s="517"/>
      <c r="AW281" s="517"/>
      <c r="AX281" s="517"/>
      <c r="AY281" s="517"/>
      <c r="AZ281" s="517"/>
      <c r="BA281" s="517"/>
      <c r="BB281" s="517"/>
      <c r="BC281" s="517"/>
      <c r="BD281" s="517"/>
      <c r="BE281" s="517"/>
      <c r="BF281" s="517"/>
      <c r="BG281" s="517"/>
      <c r="BH281" s="517"/>
      <c r="BI281" s="517"/>
      <c r="BJ281" s="517"/>
      <c r="BK281" s="517"/>
      <c r="BL281" s="517"/>
      <c r="BM281" s="517"/>
      <c r="BN281" s="517"/>
      <c r="BO281" s="517"/>
      <c r="BP281" s="517"/>
      <c r="BQ281" s="517"/>
      <c r="BR281" s="517"/>
      <c r="BS281" s="517"/>
      <c r="BT281" s="517"/>
      <c r="BU281" s="517"/>
      <c r="BV281" s="517"/>
      <c r="BW281" s="517"/>
      <c r="BX281" s="517"/>
      <c r="BY281" s="517"/>
      <c r="BZ281" s="517"/>
      <c r="CA281" s="517"/>
      <c r="CB281" s="517"/>
      <c r="CC281" s="517"/>
      <c r="CD281" s="517"/>
      <c r="CE281" s="517"/>
      <c r="CF281" s="517"/>
      <c r="CG281" s="517"/>
      <c r="CH281" s="517"/>
      <c r="CI281" s="517"/>
      <c r="CJ281" s="517"/>
      <c r="CK281" s="517"/>
      <c r="CL281" s="517"/>
      <c r="CM281" s="517"/>
      <c r="CN281" s="517"/>
      <c r="CO281" s="517"/>
      <c r="CP281" s="517"/>
      <c r="CQ281" s="517"/>
      <c r="CR281" s="517"/>
      <c r="CS281" s="517"/>
      <c r="CT281" s="517"/>
      <c r="CU281" s="517"/>
      <c r="CV281" s="517"/>
      <c r="CW281" s="517"/>
      <c r="CX281" s="517"/>
      <c r="CY281" s="517"/>
      <c r="CZ281" s="517"/>
      <c r="DA281" s="517"/>
      <c r="DB281" s="517"/>
      <c r="DC281" s="517"/>
      <c r="DD281" s="517"/>
      <c r="DE281" s="517"/>
      <c r="DF281" s="517"/>
      <c r="DG281" s="517"/>
      <c r="DH281" s="517"/>
      <c r="DI281" s="517"/>
      <c r="DJ281" s="517"/>
      <c r="DK281" s="517"/>
      <c r="DL281" s="517"/>
      <c r="DM281" s="517"/>
      <c r="DN281" s="517"/>
      <c r="DO281" s="517"/>
      <c r="DP281" s="517"/>
      <c r="DQ281" s="517"/>
      <c r="DR281" s="517"/>
      <c r="DS281" s="517"/>
      <c r="DT281" s="517"/>
      <c r="DU281" s="517"/>
      <c r="DV281" s="517"/>
      <c r="DW281" s="517"/>
      <c r="DX281" s="517"/>
      <c r="DY281" s="517"/>
      <c r="DZ281" s="517"/>
      <c r="EA281" s="517"/>
      <c r="EB281" s="517"/>
      <c r="EC281" s="517"/>
      <c r="ED281" s="517"/>
      <c r="EE281" s="517"/>
      <c r="EF281" s="517"/>
      <c r="EG281" s="517"/>
      <c r="EH281" s="517"/>
      <c r="EI281" s="517"/>
      <c r="EJ281" s="517"/>
      <c r="EK281" s="517"/>
      <c r="EL281" s="517"/>
      <c r="EM281" s="517"/>
      <c r="EN281" s="517"/>
      <c r="EO281" s="517"/>
      <c r="EP281" s="517"/>
      <c r="EQ281" s="517"/>
      <c r="ER281" s="517"/>
      <c r="ES281" s="517"/>
      <c r="ET281" s="517"/>
      <c r="EU281" s="517"/>
      <c r="EV281" s="517"/>
      <c r="EW281" s="517"/>
      <c r="EX281" s="517"/>
      <c r="EY281" s="517"/>
      <c r="EZ281" s="517"/>
      <c r="FA281" s="517"/>
      <c r="FB281" s="517"/>
      <c r="FC281" s="517"/>
      <c r="FD281" s="517"/>
      <c r="FE281" s="517"/>
      <c r="FF281" s="517"/>
    </row>
    <row r="283" spans="6:162" s="519" customFormat="1" ht="15.75" customHeight="1">
      <c r="F283" s="517"/>
      <c r="G283" s="517"/>
      <c r="H283" s="517"/>
      <c r="I283" s="517"/>
      <c r="J283" s="517"/>
      <c r="K283" s="517"/>
      <c r="L283" s="517"/>
      <c r="M283" s="517"/>
      <c r="N283" s="517"/>
      <c r="O283" s="517"/>
      <c r="P283" s="517"/>
      <c r="Q283" s="517"/>
      <c r="R283" s="517"/>
      <c r="S283" s="517"/>
      <c r="T283" s="517"/>
      <c r="U283" s="517"/>
      <c r="V283" s="517"/>
      <c r="W283" s="517"/>
      <c r="X283" s="517"/>
      <c r="Y283" s="517"/>
      <c r="AA283" s="517"/>
      <c r="AC283" s="517"/>
      <c r="AD283" s="517"/>
      <c r="AE283" s="517"/>
      <c r="AF283" s="517"/>
      <c r="AG283" s="517"/>
      <c r="AH283" s="518"/>
      <c r="AI283" s="518"/>
      <c r="AJ283" s="517"/>
      <c r="AK283" s="517"/>
      <c r="AL283" s="517"/>
      <c r="AM283" s="517"/>
      <c r="AN283" s="517"/>
      <c r="AO283" s="517"/>
      <c r="AP283" s="517"/>
      <c r="AQ283" s="517"/>
      <c r="AR283" s="517"/>
      <c r="AS283" s="517"/>
      <c r="AT283" s="517"/>
      <c r="AU283" s="517"/>
      <c r="AV283" s="517"/>
      <c r="AW283" s="517"/>
      <c r="AX283" s="517"/>
      <c r="AY283" s="517"/>
      <c r="AZ283" s="517"/>
      <c r="BA283" s="517"/>
      <c r="BB283" s="517"/>
      <c r="BC283" s="517"/>
      <c r="BD283" s="517"/>
      <c r="BE283" s="517"/>
      <c r="BF283" s="517"/>
      <c r="BG283" s="517"/>
      <c r="BH283" s="517"/>
      <c r="BI283" s="517"/>
      <c r="BJ283" s="517"/>
      <c r="BK283" s="517"/>
      <c r="BL283" s="517"/>
      <c r="BM283" s="517"/>
      <c r="BN283" s="517"/>
      <c r="BO283" s="517"/>
      <c r="BP283" s="517"/>
      <c r="BQ283" s="517"/>
      <c r="BR283" s="517"/>
      <c r="BS283" s="517"/>
      <c r="BT283" s="517"/>
      <c r="BU283" s="517"/>
      <c r="BV283" s="517"/>
      <c r="BW283" s="517"/>
      <c r="BX283" s="517"/>
      <c r="BY283" s="517"/>
      <c r="BZ283" s="517"/>
      <c r="CA283" s="517"/>
      <c r="CB283" s="517"/>
      <c r="CC283" s="517"/>
      <c r="CD283" s="517"/>
      <c r="CE283" s="517"/>
      <c r="CF283" s="517"/>
      <c r="CG283" s="517"/>
      <c r="CH283" s="517"/>
      <c r="CI283" s="517"/>
      <c r="CJ283" s="517"/>
      <c r="CK283" s="517"/>
      <c r="CL283" s="517"/>
      <c r="CM283" s="517"/>
      <c r="CN283" s="517"/>
      <c r="CO283" s="517"/>
      <c r="CP283" s="517"/>
      <c r="CQ283" s="517"/>
      <c r="CR283" s="517"/>
      <c r="CS283" s="517"/>
      <c r="CT283" s="517"/>
      <c r="CU283" s="517"/>
      <c r="CV283" s="517"/>
      <c r="CW283" s="517"/>
      <c r="CX283" s="517"/>
      <c r="CY283" s="517"/>
      <c r="CZ283" s="517"/>
      <c r="DA283" s="517"/>
      <c r="DB283" s="517"/>
      <c r="DC283" s="517"/>
      <c r="DD283" s="517"/>
      <c r="DE283" s="517"/>
      <c r="DF283" s="517"/>
      <c r="DG283" s="517"/>
      <c r="DH283" s="517"/>
      <c r="DI283" s="517"/>
      <c r="DJ283" s="517"/>
      <c r="DK283" s="517"/>
      <c r="DL283" s="517"/>
      <c r="DM283" s="517"/>
      <c r="DN283" s="517"/>
      <c r="DO283" s="517"/>
      <c r="DP283" s="517"/>
      <c r="DQ283" s="517"/>
      <c r="DR283" s="517"/>
      <c r="DS283" s="517"/>
      <c r="DT283" s="517"/>
      <c r="DU283" s="517"/>
      <c r="DV283" s="517"/>
      <c r="DW283" s="517"/>
      <c r="DX283" s="517"/>
      <c r="DY283" s="517"/>
      <c r="DZ283" s="517"/>
      <c r="EA283" s="517"/>
      <c r="EB283" s="517"/>
      <c r="EC283" s="517"/>
      <c r="ED283" s="517"/>
      <c r="EE283" s="517"/>
      <c r="EF283" s="517"/>
      <c r="EG283" s="517"/>
      <c r="EH283" s="517"/>
      <c r="EI283" s="517"/>
      <c r="EJ283" s="517"/>
      <c r="EK283" s="517"/>
      <c r="EL283" s="517"/>
      <c r="EM283" s="517"/>
      <c r="EN283" s="517"/>
      <c r="EO283" s="517"/>
      <c r="EP283" s="517"/>
      <c r="EQ283" s="517"/>
      <c r="ER283" s="517"/>
      <c r="ES283" s="517"/>
      <c r="ET283" s="517"/>
      <c r="EU283" s="517"/>
      <c r="EV283" s="517"/>
      <c r="EW283" s="517"/>
      <c r="EX283" s="517"/>
      <c r="EY283" s="517"/>
      <c r="EZ283" s="517"/>
      <c r="FA283" s="517"/>
      <c r="FB283" s="517"/>
      <c r="FC283" s="517"/>
      <c r="FD283" s="517"/>
      <c r="FE283" s="517"/>
      <c r="FF283" s="517"/>
    </row>
    <row r="285" spans="6:162" s="519" customFormat="1" ht="15.75" customHeight="1">
      <c r="F285" s="517"/>
      <c r="G285" s="517"/>
      <c r="H285" s="517"/>
      <c r="I285" s="517"/>
      <c r="J285" s="517"/>
      <c r="K285" s="517"/>
      <c r="L285" s="517"/>
      <c r="M285" s="517"/>
      <c r="N285" s="517"/>
      <c r="O285" s="517"/>
      <c r="P285" s="517"/>
      <c r="Q285" s="517"/>
      <c r="R285" s="517"/>
      <c r="S285" s="517"/>
      <c r="T285" s="517"/>
      <c r="U285" s="517"/>
      <c r="V285" s="517"/>
      <c r="W285" s="517"/>
      <c r="X285" s="517"/>
      <c r="Y285" s="517"/>
      <c r="AA285" s="517"/>
      <c r="AC285" s="517"/>
      <c r="AD285" s="517"/>
      <c r="AE285" s="517"/>
      <c r="AF285" s="517"/>
      <c r="AG285" s="517"/>
      <c r="AH285" s="518"/>
      <c r="AI285" s="518"/>
      <c r="AJ285" s="517"/>
      <c r="AK285" s="517"/>
      <c r="AL285" s="517"/>
      <c r="AM285" s="517"/>
      <c r="AN285" s="517"/>
      <c r="AO285" s="517"/>
      <c r="AP285" s="517"/>
      <c r="AQ285" s="517"/>
      <c r="AR285" s="517"/>
      <c r="AS285" s="517"/>
      <c r="AT285" s="517"/>
      <c r="AU285" s="517"/>
      <c r="AV285" s="517"/>
      <c r="AW285" s="517"/>
      <c r="AX285" s="517"/>
      <c r="AY285" s="517"/>
      <c r="AZ285" s="517"/>
      <c r="BA285" s="517"/>
      <c r="BB285" s="517"/>
      <c r="BC285" s="517"/>
      <c r="BD285" s="517"/>
      <c r="BE285" s="517"/>
      <c r="BF285" s="517"/>
      <c r="BG285" s="517"/>
      <c r="BH285" s="517"/>
      <c r="BI285" s="517"/>
      <c r="BJ285" s="517"/>
      <c r="BK285" s="517"/>
      <c r="BL285" s="517"/>
      <c r="BM285" s="517"/>
      <c r="BN285" s="517"/>
      <c r="BO285" s="517"/>
      <c r="BP285" s="517"/>
      <c r="BQ285" s="517"/>
      <c r="BR285" s="517"/>
      <c r="BS285" s="517"/>
      <c r="BT285" s="517"/>
      <c r="BU285" s="517"/>
      <c r="BV285" s="517"/>
      <c r="BW285" s="517"/>
      <c r="BX285" s="517"/>
      <c r="BY285" s="517"/>
      <c r="BZ285" s="517"/>
      <c r="CA285" s="517"/>
      <c r="CB285" s="517"/>
      <c r="CC285" s="517"/>
      <c r="CD285" s="517"/>
      <c r="CE285" s="517"/>
      <c r="CF285" s="517"/>
      <c r="CG285" s="517"/>
      <c r="CH285" s="517"/>
      <c r="CI285" s="517"/>
      <c r="CJ285" s="517"/>
      <c r="CK285" s="517"/>
      <c r="CL285" s="517"/>
      <c r="CM285" s="517"/>
      <c r="CN285" s="517"/>
      <c r="CO285" s="517"/>
      <c r="CP285" s="517"/>
      <c r="CQ285" s="517"/>
      <c r="CR285" s="517"/>
      <c r="CS285" s="517"/>
      <c r="CT285" s="517"/>
      <c r="CU285" s="517"/>
      <c r="CV285" s="517"/>
      <c r="CW285" s="517"/>
      <c r="CX285" s="517"/>
      <c r="CY285" s="517"/>
      <c r="CZ285" s="517"/>
      <c r="DA285" s="517"/>
      <c r="DB285" s="517"/>
      <c r="DC285" s="517"/>
      <c r="DD285" s="517"/>
      <c r="DE285" s="517"/>
      <c r="DF285" s="517"/>
      <c r="DG285" s="517"/>
      <c r="DH285" s="517"/>
      <c r="DI285" s="517"/>
      <c r="DJ285" s="517"/>
      <c r="DK285" s="517"/>
      <c r="DL285" s="517"/>
      <c r="DM285" s="517"/>
      <c r="DN285" s="517"/>
      <c r="DO285" s="517"/>
      <c r="DP285" s="517"/>
      <c r="DQ285" s="517"/>
      <c r="DR285" s="517"/>
      <c r="DS285" s="517"/>
      <c r="DT285" s="517"/>
      <c r="DU285" s="517"/>
      <c r="DV285" s="517"/>
      <c r="DW285" s="517"/>
      <c r="DX285" s="517"/>
      <c r="DY285" s="517"/>
      <c r="DZ285" s="517"/>
      <c r="EA285" s="517"/>
      <c r="EB285" s="517"/>
      <c r="EC285" s="517"/>
      <c r="ED285" s="517"/>
      <c r="EE285" s="517"/>
      <c r="EF285" s="517"/>
      <c r="EG285" s="517"/>
      <c r="EH285" s="517"/>
      <c r="EI285" s="517"/>
      <c r="EJ285" s="517"/>
      <c r="EK285" s="517"/>
      <c r="EL285" s="517"/>
      <c r="EM285" s="517"/>
      <c r="EN285" s="517"/>
      <c r="EO285" s="517"/>
      <c r="EP285" s="517"/>
      <c r="EQ285" s="517"/>
      <c r="ER285" s="517"/>
      <c r="ES285" s="517"/>
      <c r="ET285" s="517"/>
      <c r="EU285" s="517"/>
      <c r="EV285" s="517"/>
      <c r="EW285" s="517"/>
      <c r="EX285" s="517"/>
      <c r="EY285" s="517"/>
      <c r="EZ285" s="517"/>
      <c r="FA285" s="517"/>
      <c r="FB285" s="517"/>
      <c r="FC285" s="517"/>
      <c r="FD285" s="517"/>
      <c r="FE285" s="517"/>
      <c r="FF285" s="517"/>
    </row>
    <row r="287" spans="6:162" s="519" customFormat="1" ht="15.75" customHeight="1">
      <c r="F287" s="517"/>
      <c r="G287" s="517"/>
      <c r="H287" s="517"/>
      <c r="I287" s="517"/>
      <c r="J287" s="517"/>
      <c r="K287" s="517"/>
      <c r="L287" s="517"/>
      <c r="M287" s="517"/>
      <c r="N287" s="517"/>
      <c r="O287" s="517"/>
      <c r="P287" s="517"/>
      <c r="Q287" s="517"/>
      <c r="R287" s="517"/>
      <c r="S287" s="517"/>
      <c r="T287" s="517"/>
      <c r="U287" s="517"/>
      <c r="V287" s="517"/>
      <c r="W287" s="517"/>
      <c r="X287" s="517"/>
      <c r="Y287" s="517"/>
      <c r="AA287" s="517"/>
      <c r="AC287" s="517"/>
      <c r="AD287" s="517"/>
      <c r="AE287" s="517"/>
      <c r="AF287" s="517"/>
      <c r="AG287" s="517"/>
      <c r="AH287" s="518"/>
      <c r="AI287" s="518"/>
      <c r="AJ287" s="517"/>
      <c r="AK287" s="517"/>
      <c r="AL287" s="517"/>
      <c r="AM287" s="517"/>
      <c r="AN287" s="517"/>
      <c r="AO287" s="517"/>
      <c r="AP287" s="517"/>
      <c r="AQ287" s="517"/>
      <c r="AR287" s="517"/>
      <c r="AS287" s="517"/>
      <c r="AT287" s="517"/>
      <c r="AU287" s="517"/>
      <c r="AV287" s="517"/>
      <c r="AW287" s="517"/>
      <c r="AX287" s="517"/>
      <c r="AY287" s="517"/>
      <c r="AZ287" s="517"/>
      <c r="BA287" s="517"/>
      <c r="BB287" s="517"/>
      <c r="BC287" s="517"/>
      <c r="BD287" s="517"/>
      <c r="BE287" s="517"/>
      <c r="BF287" s="517"/>
      <c r="BG287" s="517"/>
      <c r="BH287" s="517"/>
      <c r="BI287" s="517"/>
      <c r="BJ287" s="517"/>
      <c r="BK287" s="517"/>
      <c r="BL287" s="517"/>
      <c r="BM287" s="517"/>
      <c r="BN287" s="517"/>
      <c r="BO287" s="517"/>
      <c r="BP287" s="517"/>
      <c r="BQ287" s="517"/>
      <c r="BR287" s="517"/>
      <c r="BS287" s="517"/>
      <c r="BT287" s="517"/>
      <c r="BU287" s="517"/>
      <c r="BV287" s="517"/>
      <c r="BW287" s="517"/>
      <c r="BX287" s="517"/>
      <c r="BY287" s="517"/>
      <c r="BZ287" s="517"/>
      <c r="CA287" s="517"/>
      <c r="CB287" s="517"/>
      <c r="CC287" s="517"/>
      <c r="CD287" s="517"/>
      <c r="CE287" s="517"/>
      <c r="CF287" s="517"/>
      <c r="CG287" s="517"/>
      <c r="CH287" s="517"/>
      <c r="CI287" s="517"/>
      <c r="CJ287" s="517"/>
      <c r="CK287" s="517"/>
      <c r="CL287" s="517"/>
      <c r="CM287" s="517"/>
      <c r="CN287" s="517"/>
      <c r="CO287" s="517"/>
      <c r="CP287" s="517"/>
      <c r="CQ287" s="517"/>
      <c r="CR287" s="517"/>
      <c r="CS287" s="517"/>
      <c r="CT287" s="517"/>
      <c r="CU287" s="517"/>
      <c r="CV287" s="517"/>
      <c r="CW287" s="517"/>
      <c r="CX287" s="517"/>
      <c r="CY287" s="517"/>
      <c r="CZ287" s="517"/>
      <c r="DA287" s="517"/>
      <c r="DB287" s="517"/>
      <c r="DC287" s="517"/>
      <c r="DD287" s="517"/>
      <c r="DE287" s="517"/>
      <c r="DF287" s="517"/>
      <c r="DG287" s="517"/>
      <c r="DH287" s="517"/>
      <c r="DI287" s="517"/>
      <c r="DJ287" s="517"/>
      <c r="DK287" s="517"/>
      <c r="DL287" s="517"/>
      <c r="DM287" s="517"/>
      <c r="DN287" s="517"/>
      <c r="DO287" s="517"/>
      <c r="DP287" s="517"/>
      <c r="DQ287" s="517"/>
      <c r="DR287" s="517"/>
      <c r="DS287" s="517"/>
      <c r="DT287" s="517"/>
      <c r="DU287" s="517"/>
      <c r="DV287" s="517"/>
      <c r="DW287" s="517"/>
      <c r="DX287" s="517"/>
      <c r="DY287" s="517"/>
      <c r="DZ287" s="517"/>
      <c r="EA287" s="517"/>
      <c r="EB287" s="517"/>
      <c r="EC287" s="517"/>
      <c r="ED287" s="517"/>
      <c r="EE287" s="517"/>
      <c r="EF287" s="517"/>
      <c r="EG287" s="517"/>
      <c r="EH287" s="517"/>
      <c r="EI287" s="517"/>
      <c r="EJ287" s="517"/>
      <c r="EK287" s="517"/>
      <c r="EL287" s="517"/>
      <c r="EM287" s="517"/>
      <c r="EN287" s="517"/>
      <c r="EO287" s="517"/>
      <c r="EP287" s="517"/>
      <c r="EQ287" s="517"/>
      <c r="ER287" s="517"/>
      <c r="ES287" s="517"/>
      <c r="ET287" s="517"/>
      <c r="EU287" s="517"/>
      <c r="EV287" s="517"/>
      <c r="EW287" s="517"/>
      <c r="EX287" s="517"/>
      <c r="EY287" s="517"/>
      <c r="EZ287" s="517"/>
      <c r="FA287" s="517"/>
      <c r="FB287" s="517"/>
      <c r="FC287" s="517"/>
      <c r="FD287" s="517"/>
      <c r="FE287" s="517"/>
      <c r="FF287" s="517"/>
    </row>
    <row r="289" spans="6:162" s="519" customFormat="1" ht="15.75" customHeight="1">
      <c r="F289" s="517"/>
      <c r="G289" s="517"/>
      <c r="H289" s="517"/>
      <c r="I289" s="517"/>
      <c r="J289" s="517"/>
      <c r="K289" s="517"/>
      <c r="L289" s="517"/>
      <c r="M289" s="517"/>
      <c r="N289" s="517"/>
      <c r="O289" s="517"/>
      <c r="P289" s="517"/>
      <c r="Q289" s="517"/>
      <c r="R289" s="517"/>
      <c r="S289" s="517"/>
      <c r="T289" s="517"/>
      <c r="U289" s="517"/>
      <c r="V289" s="517"/>
      <c r="W289" s="517"/>
      <c r="X289" s="517"/>
      <c r="Y289" s="517"/>
      <c r="AA289" s="517"/>
      <c r="AC289" s="517"/>
      <c r="AD289" s="517"/>
      <c r="AE289" s="517"/>
      <c r="AF289" s="517"/>
      <c r="AG289" s="517"/>
      <c r="AH289" s="518"/>
      <c r="AI289" s="518"/>
      <c r="AJ289" s="517"/>
      <c r="AK289" s="517"/>
      <c r="AL289" s="517"/>
      <c r="AM289" s="517"/>
      <c r="AN289" s="517"/>
      <c r="AO289" s="517"/>
      <c r="AP289" s="517"/>
      <c r="AQ289" s="517"/>
      <c r="AR289" s="517"/>
      <c r="AS289" s="517"/>
      <c r="AT289" s="517"/>
      <c r="AU289" s="517"/>
      <c r="AV289" s="517"/>
      <c r="AW289" s="517"/>
      <c r="AX289" s="517"/>
      <c r="AY289" s="517"/>
      <c r="AZ289" s="517"/>
      <c r="BA289" s="517"/>
      <c r="BB289" s="517"/>
      <c r="BC289" s="517"/>
      <c r="BD289" s="517"/>
      <c r="BE289" s="517"/>
      <c r="BF289" s="517"/>
      <c r="BG289" s="517"/>
      <c r="BH289" s="517"/>
      <c r="BI289" s="517"/>
      <c r="BJ289" s="517"/>
      <c r="BK289" s="517"/>
      <c r="BL289" s="517"/>
      <c r="BM289" s="517"/>
      <c r="BN289" s="517"/>
      <c r="BO289" s="517"/>
      <c r="BP289" s="517"/>
      <c r="BQ289" s="517"/>
      <c r="BR289" s="517"/>
      <c r="BS289" s="517"/>
      <c r="BT289" s="517"/>
      <c r="BU289" s="517"/>
      <c r="BV289" s="517"/>
      <c r="BW289" s="517"/>
      <c r="BX289" s="517"/>
      <c r="BY289" s="517"/>
      <c r="BZ289" s="517"/>
      <c r="CA289" s="517"/>
      <c r="CB289" s="517"/>
      <c r="CC289" s="517"/>
      <c r="CD289" s="517"/>
      <c r="CE289" s="517"/>
      <c r="CF289" s="517"/>
      <c r="CG289" s="517"/>
      <c r="CH289" s="517"/>
      <c r="CI289" s="517"/>
      <c r="CJ289" s="517"/>
      <c r="CK289" s="517"/>
      <c r="CL289" s="517"/>
      <c r="CM289" s="517"/>
      <c r="CN289" s="517"/>
      <c r="CO289" s="517"/>
      <c r="CP289" s="517"/>
      <c r="CQ289" s="517"/>
      <c r="CR289" s="517"/>
      <c r="CS289" s="517"/>
      <c r="CT289" s="517"/>
      <c r="CU289" s="517"/>
      <c r="CV289" s="517"/>
      <c r="CW289" s="517"/>
      <c r="CX289" s="517"/>
      <c r="CY289" s="517"/>
      <c r="CZ289" s="517"/>
      <c r="DA289" s="517"/>
      <c r="DB289" s="517"/>
      <c r="DC289" s="517"/>
      <c r="DD289" s="517"/>
      <c r="DE289" s="517"/>
      <c r="DF289" s="517"/>
      <c r="DG289" s="517"/>
      <c r="DH289" s="517"/>
      <c r="DI289" s="517"/>
      <c r="DJ289" s="517"/>
      <c r="DK289" s="517"/>
      <c r="DL289" s="517"/>
      <c r="DM289" s="517"/>
      <c r="DN289" s="517"/>
      <c r="DO289" s="517"/>
      <c r="DP289" s="517"/>
      <c r="DQ289" s="517"/>
      <c r="DR289" s="517"/>
      <c r="DS289" s="517"/>
      <c r="DT289" s="517"/>
      <c r="DU289" s="517"/>
      <c r="DV289" s="517"/>
      <c r="DW289" s="517"/>
      <c r="DX289" s="517"/>
      <c r="DY289" s="517"/>
      <c r="DZ289" s="517"/>
      <c r="EA289" s="517"/>
      <c r="EB289" s="517"/>
      <c r="EC289" s="517"/>
      <c r="ED289" s="517"/>
      <c r="EE289" s="517"/>
      <c r="EF289" s="517"/>
      <c r="EG289" s="517"/>
      <c r="EH289" s="517"/>
      <c r="EI289" s="517"/>
      <c r="EJ289" s="517"/>
      <c r="EK289" s="517"/>
      <c r="EL289" s="517"/>
      <c r="EM289" s="517"/>
      <c r="EN289" s="517"/>
      <c r="EO289" s="517"/>
      <c r="EP289" s="517"/>
      <c r="EQ289" s="517"/>
      <c r="ER289" s="517"/>
      <c r="ES289" s="517"/>
      <c r="ET289" s="517"/>
      <c r="EU289" s="517"/>
      <c r="EV289" s="517"/>
      <c r="EW289" s="517"/>
      <c r="EX289" s="517"/>
      <c r="EY289" s="517"/>
      <c r="EZ289" s="517"/>
      <c r="FA289" s="517"/>
      <c r="FB289" s="517"/>
      <c r="FC289" s="517"/>
      <c r="FD289" s="517"/>
      <c r="FE289" s="517"/>
      <c r="FF289" s="517"/>
    </row>
    <row r="291" spans="6:162" s="519" customFormat="1" ht="15.75" customHeight="1">
      <c r="F291" s="517"/>
      <c r="G291" s="517"/>
      <c r="H291" s="517"/>
      <c r="I291" s="517"/>
      <c r="J291" s="517"/>
      <c r="K291" s="517"/>
      <c r="L291" s="517"/>
      <c r="M291" s="517"/>
      <c r="N291" s="517"/>
      <c r="O291" s="517"/>
      <c r="P291" s="517"/>
      <c r="Q291" s="517"/>
      <c r="R291" s="517"/>
      <c r="S291" s="517"/>
      <c r="T291" s="517"/>
      <c r="U291" s="517"/>
      <c r="V291" s="517"/>
      <c r="W291" s="517"/>
      <c r="X291" s="517"/>
      <c r="Y291" s="517"/>
      <c r="AA291" s="517"/>
      <c r="AC291" s="517"/>
      <c r="AD291" s="517"/>
      <c r="AE291" s="517"/>
      <c r="AF291" s="517"/>
      <c r="AG291" s="517"/>
      <c r="AH291" s="518"/>
      <c r="AI291" s="518"/>
      <c r="AJ291" s="517"/>
      <c r="AK291" s="517"/>
      <c r="AL291" s="517"/>
      <c r="AM291" s="517"/>
      <c r="AN291" s="517"/>
      <c r="AO291" s="517"/>
      <c r="AP291" s="517"/>
      <c r="AQ291" s="517"/>
      <c r="AR291" s="517"/>
      <c r="AS291" s="517"/>
      <c r="AT291" s="517"/>
      <c r="AU291" s="517"/>
      <c r="AV291" s="517"/>
      <c r="AW291" s="517"/>
      <c r="AX291" s="517"/>
      <c r="AY291" s="517"/>
      <c r="AZ291" s="517"/>
      <c r="BA291" s="517"/>
      <c r="BB291" s="517"/>
      <c r="BC291" s="517"/>
      <c r="BD291" s="517"/>
      <c r="BE291" s="517"/>
      <c r="BF291" s="517"/>
      <c r="BG291" s="517"/>
      <c r="BH291" s="517"/>
      <c r="BI291" s="517"/>
      <c r="BJ291" s="517"/>
      <c r="BK291" s="517"/>
      <c r="BL291" s="517"/>
      <c r="BM291" s="517"/>
      <c r="BN291" s="517"/>
      <c r="BO291" s="517"/>
      <c r="BP291" s="517"/>
      <c r="BQ291" s="517"/>
      <c r="BR291" s="517"/>
      <c r="BS291" s="517"/>
      <c r="BT291" s="517"/>
      <c r="BU291" s="517"/>
      <c r="BV291" s="517"/>
      <c r="BW291" s="517"/>
      <c r="BX291" s="517"/>
      <c r="BY291" s="517"/>
      <c r="BZ291" s="517"/>
      <c r="CA291" s="517"/>
      <c r="CB291" s="517"/>
      <c r="CC291" s="517"/>
      <c r="CD291" s="517"/>
      <c r="CE291" s="517"/>
      <c r="CF291" s="517"/>
      <c r="CG291" s="517"/>
      <c r="CH291" s="517"/>
      <c r="CI291" s="517"/>
      <c r="CJ291" s="517"/>
      <c r="CK291" s="517"/>
      <c r="CL291" s="517"/>
      <c r="CM291" s="517"/>
      <c r="CN291" s="517"/>
      <c r="CO291" s="517"/>
      <c r="CP291" s="517"/>
      <c r="CQ291" s="517"/>
      <c r="CR291" s="517"/>
      <c r="CS291" s="517"/>
      <c r="CT291" s="517"/>
      <c r="CU291" s="517"/>
      <c r="CV291" s="517"/>
      <c r="CW291" s="517"/>
      <c r="CX291" s="517"/>
      <c r="CY291" s="517"/>
      <c r="CZ291" s="517"/>
      <c r="DA291" s="517"/>
      <c r="DB291" s="517"/>
      <c r="DC291" s="517"/>
      <c r="DD291" s="517"/>
      <c r="DE291" s="517"/>
      <c r="DF291" s="517"/>
      <c r="DG291" s="517"/>
      <c r="DH291" s="517"/>
      <c r="DI291" s="517"/>
      <c r="DJ291" s="517"/>
      <c r="DK291" s="517"/>
      <c r="DL291" s="517"/>
      <c r="DM291" s="517"/>
      <c r="DN291" s="517"/>
      <c r="DO291" s="517"/>
      <c r="DP291" s="517"/>
      <c r="DQ291" s="517"/>
      <c r="DR291" s="517"/>
      <c r="DS291" s="517"/>
      <c r="DT291" s="517"/>
      <c r="DU291" s="517"/>
      <c r="DV291" s="517"/>
      <c r="DW291" s="517"/>
      <c r="DX291" s="517"/>
      <c r="DY291" s="517"/>
      <c r="DZ291" s="517"/>
      <c r="EA291" s="517"/>
      <c r="EB291" s="517"/>
      <c r="EC291" s="517"/>
      <c r="ED291" s="517"/>
      <c r="EE291" s="517"/>
      <c r="EF291" s="517"/>
      <c r="EG291" s="517"/>
      <c r="EH291" s="517"/>
      <c r="EI291" s="517"/>
      <c r="EJ291" s="517"/>
      <c r="EK291" s="517"/>
      <c r="EL291" s="517"/>
      <c r="EM291" s="517"/>
      <c r="EN291" s="517"/>
      <c r="EO291" s="517"/>
      <c r="EP291" s="517"/>
      <c r="EQ291" s="517"/>
      <c r="ER291" s="517"/>
      <c r="ES291" s="517"/>
      <c r="ET291" s="517"/>
      <c r="EU291" s="517"/>
      <c r="EV291" s="517"/>
      <c r="EW291" s="517"/>
      <c r="EX291" s="517"/>
      <c r="EY291" s="517"/>
      <c r="EZ291" s="517"/>
      <c r="FA291" s="517"/>
      <c r="FB291" s="517"/>
      <c r="FC291" s="517"/>
      <c r="FD291" s="517"/>
      <c r="FE291" s="517"/>
      <c r="FF291" s="517"/>
    </row>
    <row r="293" spans="6:162" s="519" customFormat="1" ht="15.75" customHeight="1">
      <c r="F293" s="517"/>
      <c r="G293" s="517"/>
      <c r="H293" s="517"/>
      <c r="I293" s="517"/>
      <c r="J293" s="517"/>
      <c r="K293" s="517"/>
      <c r="L293" s="517"/>
      <c r="M293" s="517"/>
      <c r="N293" s="517"/>
      <c r="O293" s="517"/>
      <c r="P293" s="517"/>
      <c r="Q293" s="517"/>
      <c r="R293" s="517"/>
      <c r="S293" s="517"/>
      <c r="T293" s="517"/>
      <c r="U293" s="517"/>
      <c r="V293" s="517"/>
      <c r="W293" s="517"/>
      <c r="X293" s="517"/>
      <c r="Y293" s="517"/>
      <c r="AA293" s="517"/>
      <c r="AC293" s="517"/>
      <c r="AD293" s="517"/>
      <c r="AE293" s="517"/>
      <c r="AF293" s="517"/>
      <c r="AG293" s="517"/>
      <c r="AH293" s="518"/>
      <c r="AI293" s="518"/>
      <c r="AJ293" s="517"/>
      <c r="AK293" s="517"/>
      <c r="AL293" s="517"/>
      <c r="AM293" s="517"/>
      <c r="AN293" s="517"/>
      <c r="AO293" s="517"/>
      <c r="AP293" s="517"/>
      <c r="AQ293" s="517"/>
      <c r="AR293" s="517"/>
      <c r="AS293" s="517"/>
      <c r="AT293" s="517"/>
      <c r="AU293" s="517"/>
      <c r="AV293" s="517"/>
      <c r="AW293" s="517"/>
      <c r="AX293" s="517"/>
      <c r="AY293" s="517"/>
      <c r="AZ293" s="517"/>
      <c r="BA293" s="517"/>
      <c r="BB293" s="517"/>
      <c r="BC293" s="517"/>
      <c r="BD293" s="517"/>
      <c r="BE293" s="517"/>
      <c r="BF293" s="517"/>
      <c r="BG293" s="517"/>
      <c r="BH293" s="517"/>
      <c r="BI293" s="517"/>
      <c r="BJ293" s="517"/>
      <c r="BK293" s="517"/>
      <c r="BL293" s="517"/>
      <c r="BM293" s="517"/>
      <c r="BN293" s="517"/>
      <c r="BO293" s="517"/>
      <c r="BP293" s="517"/>
      <c r="BQ293" s="517"/>
      <c r="BR293" s="517"/>
      <c r="BS293" s="517"/>
      <c r="BT293" s="517"/>
      <c r="BU293" s="517"/>
      <c r="BV293" s="517"/>
      <c r="BW293" s="517"/>
      <c r="BX293" s="517"/>
      <c r="BY293" s="517"/>
      <c r="BZ293" s="517"/>
      <c r="CA293" s="517"/>
      <c r="CB293" s="517"/>
      <c r="CC293" s="517"/>
      <c r="CD293" s="517"/>
      <c r="CE293" s="517"/>
      <c r="CF293" s="517"/>
      <c r="CG293" s="517"/>
      <c r="CH293" s="517"/>
      <c r="CI293" s="517"/>
      <c r="CJ293" s="517"/>
      <c r="CK293" s="517"/>
      <c r="CL293" s="517"/>
      <c r="CM293" s="517"/>
      <c r="CN293" s="517"/>
      <c r="CO293" s="517"/>
      <c r="CP293" s="517"/>
      <c r="CQ293" s="517"/>
      <c r="CR293" s="517"/>
      <c r="CS293" s="517"/>
      <c r="CT293" s="517"/>
      <c r="CU293" s="517"/>
      <c r="CV293" s="517"/>
      <c r="CW293" s="517"/>
      <c r="CX293" s="517"/>
      <c r="CY293" s="517"/>
      <c r="CZ293" s="517"/>
      <c r="DA293" s="517"/>
      <c r="DB293" s="517"/>
      <c r="DC293" s="517"/>
      <c r="DD293" s="517"/>
      <c r="DE293" s="517"/>
      <c r="DF293" s="517"/>
      <c r="DG293" s="517"/>
      <c r="DH293" s="517"/>
      <c r="DI293" s="517"/>
      <c r="DJ293" s="517"/>
      <c r="DK293" s="517"/>
      <c r="DL293" s="517"/>
      <c r="DM293" s="517"/>
      <c r="DN293" s="517"/>
      <c r="DO293" s="517"/>
      <c r="DP293" s="517"/>
      <c r="DQ293" s="517"/>
      <c r="DR293" s="517"/>
      <c r="DS293" s="517"/>
      <c r="DT293" s="517"/>
      <c r="DU293" s="517"/>
      <c r="DV293" s="517"/>
      <c r="DW293" s="517"/>
      <c r="DX293" s="517"/>
      <c r="DY293" s="517"/>
      <c r="DZ293" s="517"/>
      <c r="EA293" s="517"/>
      <c r="EB293" s="517"/>
      <c r="EC293" s="517"/>
      <c r="ED293" s="517"/>
      <c r="EE293" s="517"/>
      <c r="EF293" s="517"/>
      <c r="EG293" s="517"/>
      <c r="EH293" s="517"/>
      <c r="EI293" s="517"/>
      <c r="EJ293" s="517"/>
      <c r="EK293" s="517"/>
      <c r="EL293" s="517"/>
      <c r="EM293" s="517"/>
      <c r="EN293" s="517"/>
      <c r="EO293" s="517"/>
      <c r="EP293" s="517"/>
      <c r="EQ293" s="517"/>
      <c r="ER293" s="517"/>
      <c r="ES293" s="517"/>
      <c r="ET293" s="517"/>
      <c r="EU293" s="517"/>
      <c r="EV293" s="517"/>
      <c r="EW293" s="517"/>
      <c r="EX293" s="517"/>
      <c r="EY293" s="517"/>
      <c r="EZ293" s="517"/>
      <c r="FA293" s="517"/>
      <c r="FB293" s="517"/>
      <c r="FC293" s="517"/>
      <c r="FD293" s="517"/>
      <c r="FE293" s="517"/>
      <c r="FF293" s="517"/>
    </row>
    <row r="295" spans="6:162" s="519" customFormat="1" ht="15.75" customHeight="1">
      <c r="F295" s="517"/>
      <c r="G295" s="517"/>
      <c r="H295" s="517"/>
      <c r="I295" s="517"/>
      <c r="J295" s="517"/>
      <c r="K295" s="517"/>
      <c r="L295" s="517"/>
      <c r="M295" s="517"/>
      <c r="N295" s="517"/>
      <c r="O295" s="517"/>
      <c r="P295" s="517"/>
      <c r="Q295" s="517"/>
      <c r="R295" s="517"/>
      <c r="S295" s="517"/>
      <c r="T295" s="517"/>
      <c r="U295" s="517"/>
      <c r="V295" s="517"/>
      <c r="W295" s="517"/>
      <c r="X295" s="517"/>
      <c r="Y295" s="517"/>
      <c r="AA295" s="517"/>
      <c r="AC295" s="517"/>
      <c r="AD295" s="517"/>
      <c r="AE295" s="517"/>
      <c r="AF295" s="517"/>
      <c r="AG295" s="517"/>
      <c r="AH295" s="518"/>
      <c r="AI295" s="518"/>
      <c r="AJ295" s="517"/>
      <c r="AK295" s="517"/>
      <c r="AL295" s="517"/>
      <c r="AM295" s="517"/>
      <c r="AN295" s="517"/>
      <c r="AO295" s="517"/>
      <c r="AP295" s="517"/>
      <c r="AQ295" s="517"/>
      <c r="AR295" s="517"/>
      <c r="AS295" s="517"/>
      <c r="AT295" s="517"/>
      <c r="AU295" s="517"/>
      <c r="AV295" s="517"/>
      <c r="AW295" s="517"/>
      <c r="AX295" s="517"/>
      <c r="AY295" s="517"/>
      <c r="AZ295" s="517"/>
      <c r="BA295" s="517"/>
      <c r="BB295" s="517"/>
      <c r="BC295" s="517"/>
      <c r="BD295" s="517"/>
      <c r="BE295" s="517"/>
      <c r="BF295" s="517"/>
      <c r="BG295" s="517"/>
      <c r="BH295" s="517"/>
      <c r="BI295" s="517"/>
      <c r="BJ295" s="517"/>
      <c r="BK295" s="517"/>
      <c r="BL295" s="517"/>
      <c r="BM295" s="517"/>
      <c r="BN295" s="517"/>
      <c r="BO295" s="517"/>
      <c r="BP295" s="517"/>
      <c r="BQ295" s="517"/>
      <c r="BR295" s="517"/>
      <c r="BS295" s="517"/>
      <c r="BT295" s="517"/>
      <c r="BU295" s="517"/>
      <c r="BV295" s="517"/>
      <c r="BW295" s="517"/>
      <c r="BX295" s="517"/>
      <c r="BY295" s="517"/>
      <c r="BZ295" s="517"/>
      <c r="CA295" s="517"/>
      <c r="CB295" s="517"/>
      <c r="CC295" s="517"/>
      <c r="CD295" s="517"/>
      <c r="CE295" s="517"/>
      <c r="CF295" s="517"/>
      <c r="CG295" s="517"/>
      <c r="CH295" s="517"/>
      <c r="CI295" s="517"/>
      <c r="CJ295" s="517"/>
      <c r="CK295" s="517"/>
      <c r="CL295" s="517"/>
      <c r="CM295" s="517"/>
      <c r="CN295" s="517"/>
      <c r="CO295" s="517"/>
      <c r="CP295" s="517"/>
      <c r="CQ295" s="517"/>
      <c r="CR295" s="517"/>
      <c r="CS295" s="517"/>
      <c r="CT295" s="517"/>
      <c r="CU295" s="517"/>
      <c r="CV295" s="517"/>
      <c r="CW295" s="517"/>
      <c r="CX295" s="517"/>
      <c r="CY295" s="517"/>
      <c r="CZ295" s="517"/>
      <c r="DA295" s="517"/>
      <c r="DB295" s="517"/>
      <c r="DC295" s="517"/>
      <c r="DD295" s="517"/>
      <c r="DE295" s="517"/>
      <c r="DF295" s="517"/>
      <c r="DG295" s="517"/>
      <c r="DH295" s="517"/>
      <c r="DI295" s="517"/>
      <c r="DJ295" s="517"/>
      <c r="DK295" s="517"/>
      <c r="DL295" s="517"/>
      <c r="DM295" s="517"/>
      <c r="DN295" s="517"/>
      <c r="DO295" s="517"/>
      <c r="DP295" s="517"/>
      <c r="DQ295" s="517"/>
      <c r="DR295" s="517"/>
      <c r="DS295" s="517"/>
      <c r="DT295" s="517"/>
      <c r="DU295" s="517"/>
      <c r="DV295" s="517"/>
      <c r="DW295" s="517"/>
      <c r="DX295" s="517"/>
      <c r="DY295" s="517"/>
      <c r="DZ295" s="517"/>
      <c r="EA295" s="517"/>
      <c r="EB295" s="517"/>
      <c r="EC295" s="517"/>
      <c r="ED295" s="517"/>
      <c r="EE295" s="517"/>
      <c r="EF295" s="517"/>
      <c r="EG295" s="517"/>
      <c r="EH295" s="517"/>
      <c r="EI295" s="517"/>
      <c r="EJ295" s="517"/>
      <c r="EK295" s="517"/>
      <c r="EL295" s="517"/>
      <c r="EM295" s="517"/>
      <c r="EN295" s="517"/>
      <c r="EO295" s="517"/>
      <c r="EP295" s="517"/>
      <c r="EQ295" s="517"/>
      <c r="ER295" s="517"/>
      <c r="ES295" s="517"/>
      <c r="ET295" s="517"/>
      <c r="EU295" s="517"/>
      <c r="EV295" s="517"/>
      <c r="EW295" s="517"/>
      <c r="EX295" s="517"/>
      <c r="EY295" s="517"/>
      <c r="EZ295" s="517"/>
      <c r="FA295" s="517"/>
      <c r="FB295" s="517"/>
      <c r="FC295" s="517"/>
      <c r="FD295" s="517"/>
      <c r="FE295" s="517"/>
      <c r="FF295" s="517"/>
    </row>
    <row r="297" spans="6:162" s="519" customFormat="1" ht="15.75" customHeight="1">
      <c r="F297" s="517"/>
      <c r="G297" s="517"/>
      <c r="H297" s="517"/>
      <c r="I297" s="517"/>
      <c r="J297" s="517"/>
      <c r="K297" s="517"/>
      <c r="L297" s="517"/>
      <c r="M297" s="517"/>
      <c r="N297" s="517"/>
      <c r="O297" s="517"/>
      <c r="P297" s="517"/>
      <c r="Q297" s="517"/>
      <c r="R297" s="517"/>
      <c r="S297" s="517"/>
      <c r="T297" s="517"/>
      <c r="U297" s="517"/>
      <c r="V297" s="517"/>
      <c r="W297" s="517"/>
      <c r="X297" s="517"/>
      <c r="Y297" s="517"/>
      <c r="AA297" s="517"/>
      <c r="AC297" s="517"/>
      <c r="AD297" s="517"/>
      <c r="AE297" s="517"/>
      <c r="AF297" s="517"/>
      <c r="AG297" s="517"/>
      <c r="AH297" s="518"/>
      <c r="AI297" s="518"/>
      <c r="AJ297" s="517"/>
      <c r="AK297" s="517"/>
      <c r="AL297" s="517"/>
      <c r="AM297" s="517"/>
      <c r="AN297" s="517"/>
      <c r="AO297" s="517"/>
      <c r="AP297" s="517"/>
      <c r="AQ297" s="517"/>
      <c r="AR297" s="517"/>
      <c r="AS297" s="517"/>
      <c r="AT297" s="517"/>
      <c r="AU297" s="517"/>
      <c r="AV297" s="517"/>
      <c r="AW297" s="517"/>
      <c r="AX297" s="517"/>
      <c r="AY297" s="517"/>
      <c r="AZ297" s="517"/>
      <c r="BA297" s="517"/>
      <c r="BB297" s="517"/>
      <c r="BC297" s="517"/>
      <c r="BD297" s="517"/>
      <c r="BE297" s="517"/>
      <c r="BF297" s="517"/>
      <c r="BG297" s="517"/>
      <c r="BH297" s="517"/>
      <c r="BI297" s="517"/>
      <c r="BJ297" s="517"/>
      <c r="BK297" s="517"/>
      <c r="BL297" s="517"/>
      <c r="BM297" s="517"/>
      <c r="BN297" s="517"/>
      <c r="BO297" s="517"/>
      <c r="BP297" s="517"/>
      <c r="BQ297" s="517"/>
      <c r="BR297" s="517"/>
      <c r="BS297" s="517"/>
      <c r="BT297" s="517"/>
      <c r="BU297" s="517"/>
      <c r="BV297" s="517"/>
      <c r="BW297" s="517"/>
      <c r="BX297" s="517"/>
      <c r="BY297" s="517"/>
      <c r="BZ297" s="517"/>
      <c r="CA297" s="517"/>
      <c r="CB297" s="517"/>
      <c r="CC297" s="517"/>
      <c r="CD297" s="517"/>
      <c r="CE297" s="517"/>
      <c r="CF297" s="517"/>
      <c r="CG297" s="517"/>
      <c r="CH297" s="517"/>
      <c r="CI297" s="517"/>
      <c r="CJ297" s="517"/>
      <c r="CK297" s="517"/>
      <c r="CL297" s="517"/>
      <c r="CM297" s="517"/>
      <c r="CN297" s="517"/>
      <c r="CO297" s="517"/>
      <c r="CP297" s="517"/>
      <c r="CQ297" s="517"/>
      <c r="CR297" s="517"/>
      <c r="CS297" s="517"/>
      <c r="CT297" s="517"/>
      <c r="CU297" s="517"/>
      <c r="CV297" s="517"/>
      <c r="CW297" s="517"/>
      <c r="CX297" s="517"/>
      <c r="CY297" s="517"/>
      <c r="CZ297" s="517"/>
      <c r="DA297" s="517"/>
      <c r="DB297" s="517"/>
      <c r="DC297" s="517"/>
      <c r="DD297" s="517"/>
      <c r="DE297" s="517"/>
      <c r="DF297" s="517"/>
      <c r="DG297" s="517"/>
      <c r="DH297" s="517"/>
      <c r="DI297" s="517"/>
      <c r="DJ297" s="517"/>
      <c r="DK297" s="517"/>
      <c r="DL297" s="517"/>
      <c r="DM297" s="517"/>
      <c r="DN297" s="517"/>
      <c r="DO297" s="517"/>
      <c r="DP297" s="517"/>
      <c r="DQ297" s="517"/>
      <c r="DR297" s="517"/>
      <c r="DS297" s="517"/>
      <c r="DT297" s="517"/>
      <c r="DU297" s="517"/>
      <c r="DV297" s="517"/>
      <c r="DW297" s="517"/>
      <c r="DX297" s="517"/>
      <c r="DY297" s="517"/>
      <c r="DZ297" s="517"/>
      <c r="EA297" s="517"/>
      <c r="EB297" s="517"/>
      <c r="EC297" s="517"/>
      <c r="ED297" s="517"/>
      <c r="EE297" s="517"/>
      <c r="EF297" s="517"/>
      <c r="EG297" s="517"/>
      <c r="EH297" s="517"/>
      <c r="EI297" s="517"/>
      <c r="EJ297" s="517"/>
      <c r="EK297" s="517"/>
      <c r="EL297" s="517"/>
      <c r="EM297" s="517"/>
      <c r="EN297" s="517"/>
      <c r="EO297" s="517"/>
      <c r="EP297" s="517"/>
      <c r="EQ297" s="517"/>
      <c r="ER297" s="517"/>
      <c r="ES297" s="517"/>
      <c r="ET297" s="517"/>
      <c r="EU297" s="517"/>
      <c r="EV297" s="517"/>
      <c r="EW297" s="517"/>
      <c r="EX297" s="517"/>
      <c r="EY297" s="517"/>
      <c r="EZ297" s="517"/>
      <c r="FA297" s="517"/>
      <c r="FB297" s="517"/>
      <c r="FC297" s="517"/>
      <c r="FD297" s="517"/>
      <c r="FE297" s="517"/>
      <c r="FF297" s="517"/>
    </row>
    <row r="299" spans="6:162" s="519" customFormat="1" ht="15.75" customHeight="1">
      <c r="F299" s="517"/>
      <c r="G299" s="517"/>
      <c r="H299" s="517"/>
      <c r="I299" s="517"/>
      <c r="J299" s="517"/>
      <c r="K299" s="517"/>
      <c r="L299" s="517"/>
      <c r="M299" s="517"/>
      <c r="N299" s="517"/>
      <c r="O299" s="517"/>
      <c r="P299" s="517"/>
      <c r="Q299" s="517"/>
      <c r="R299" s="517"/>
      <c r="S299" s="517"/>
      <c r="T299" s="517"/>
      <c r="U299" s="517"/>
      <c r="V299" s="517"/>
      <c r="W299" s="517"/>
      <c r="X299" s="517"/>
      <c r="Y299" s="517"/>
      <c r="AA299" s="517"/>
      <c r="AC299" s="517"/>
      <c r="AD299" s="517"/>
      <c r="AE299" s="517"/>
      <c r="AF299" s="517"/>
      <c r="AG299" s="517"/>
      <c r="AH299" s="518"/>
      <c r="AI299" s="518"/>
      <c r="AJ299" s="517"/>
      <c r="AK299" s="517"/>
      <c r="AL299" s="517"/>
      <c r="AM299" s="517"/>
      <c r="AN299" s="517"/>
      <c r="AO299" s="517"/>
      <c r="AP299" s="517"/>
      <c r="AQ299" s="517"/>
      <c r="AR299" s="517"/>
      <c r="AS299" s="517"/>
      <c r="AT299" s="517"/>
      <c r="AU299" s="517"/>
      <c r="AV299" s="517"/>
      <c r="AW299" s="517"/>
      <c r="AX299" s="517"/>
      <c r="AY299" s="517"/>
      <c r="AZ299" s="517"/>
      <c r="BA299" s="517"/>
      <c r="BB299" s="517"/>
      <c r="BC299" s="517"/>
      <c r="BD299" s="517"/>
      <c r="BE299" s="517"/>
      <c r="BF299" s="517"/>
      <c r="BG299" s="517"/>
      <c r="BH299" s="517"/>
      <c r="BI299" s="517"/>
      <c r="BJ299" s="517"/>
      <c r="BK299" s="517"/>
      <c r="BL299" s="517"/>
      <c r="BM299" s="517"/>
      <c r="BN299" s="517"/>
      <c r="BO299" s="517"/>
      <c r="BP299" s="517"/>
      <c r="BQ299" s="517"/>
      <c r="BR299" s="517"/>
      <c r="BS299" s="517"/>
      <c r="BT299" s="517"/>
      <c r="BU299" s="517"/>
      <c r="BV299" s="517"/>
      <c r="BW299" s="517"/>
      <c r="BX299" s="517"/>
      <c r="BY299" s="517"/>
      <c r="BZ299" s="517"/>
      <c r="CA299" s="517"/>
      <c r="CB299" s="517"/>
      <c r="CC299" s="517"/>
      <c r="CD299" s="517"/>
      <c r="CE299" s="517"/>
      <c r="CF299" s="517"/>
      <c r="CG299" s="517"/>
      <c r="CH299" s="517"/>
      <c r="CI299" s="517"/>
      <c r="CJ299" s="517"/>
      <c r="CK299" s="517"/>
      <c r="CL299" s="517"/>
      <c r="CM299" s="517"/>
      <c r="CN299" s="517"/>
      <c r="CO299" s="517"/>
      <c r="CP299" s="517"/>
      <c r="CQ299" s="517"/>
      <c r="CR299" s="517"/>
      <c r="CS299" s="517"/>
      <c r="CT299" s="517"/>
      <c r="CU299" s="517"/>
      <c r="CV299" s="517"/>
      <c r="CW299" s="517"/>
      <c r="CX299" s="517"/>
      <c r="CY299" s="517"/>
      <c r="CZ299" s="517"/>
      <c r="DA299" s="517"/>
      <c r="DB299" s="517"/>
      <c r="DC299" s="517"/>
      <c r="DD299" s="517"/>
      <c r="DE299" s="517"/>
      <c r="DF299" s="517"/>
      <c r="DG299" s="517"/>
      <c r="DH299" s="517"/>
      <c r="DI299" s="517"/>
      <c r="DJ299" s="517"/>
      <c r="DK299" s="517"/>
      <c r="DL299" s="517"/>
      <c r="DM299" s="517"/>
      <c r="DN299" s="517"/>
      <c r="DO299" s="517"/>
      <c r="DP299" s="517"/>
      <c r="DQ299" s="517"/>
      <c r="DR299" s="517"/>
      <c r="DS299" s="517"/>
      <c r="DT299" s="517"/>
      <c r="DU299" s="517"/>
      <c r="DV299" s="517"/>
      <c r="DW299" s="517"/>
      <c r="DX299" s="517"/>
      <c r="DY299" s="517"/>
      <c r="DZ299" s="517"/>
      <c r="EA299" s="517"/>
      <c r="EB299" s="517"/>
      <c r="EC299" s="517"/>
      <c r="ED299" s="517"/>
      <c r="EE299" s="517"/>
      <c r="EF299" s="517"/>
      <c r="EG299" s="517"/>
      <c r="EH299" s="517"/>
      <c r="EI299" s="517"/>
      <c r="EJ299" s="517"/>
      <c r="EK299" s="517"/>
      <c r="EL299" s="517"/>
      <c r="EM299" s="517"/>
      <c r="EN299" s="517"/>
      <c r="EO299" s="517"/>
      <c r="EP299" s="517"/>
      <c r="EQ299" s="517"/>
      <c r="ER299" s="517"/>
      <c r="ES299" s="517"/>
      <c r="ET299" s="517"/>
      <c r="EU299" s="517"/>
      <c r="EV299" s="517"/>
      <c r="EW299" s="517"/>
      <c r="EX299" s="517"/>
      <c r="EY299" s="517"/>
      <c r="EZ299" s="517"/>
      <c r="FA299" s="517"/>
      <c r="FB299" s="517"/>
      <c r="FC299" s="517"/>
      <c r="FD299" s="517"/>
      <c r="FE299" s="517"/>
      <c r="FF299" s="517"/>
    </row>
    <row r="301" spans="6:162" s="519" customFormat="1" ht="15.75" customHeight="1">
      <c r="F301" s="517"/>
      <c r="G301" s="517"/>
      <c r="H301" s="517"/>
      <c r="I301" s="517"/>
      <c r="J301" s="517"/>
      <c r="K301" s="517"/>
      <c r="L301" s="517"/>
      <c r="M301" s="517"/>
      <c r="N301" s="517"/>
      <c r="O301" s="517"/>
      <c r="P301" s="517"/>
      <c r="Q301" s="517"/>
      <c r="R301" s="517"/>
      <c r="S301" s="517"/>
      <c r="T301" s="517"/>
      <c r="U301" s="517"/>
      <c r="V301" s="517"/>
      <c r="W301" s="517"/>
      <c r="X301" s="517"/>
      <c r="Y301" s="517"/>
      <c r="AA301" s="517"/>
      <c r="AC301" s="517"/>
      <c r="AD301" s="517"/>
      <c r="AE301" s="517"/>
      <c r="AF301" s="517"/>
      <c r="AG301" s="517"/>
      <c r="AH301" s="518"/>
      <c r="AI301" s="518"/>
      <c r="AJ301" s="517"/>
      <c r="AK301" s="517"/>
      <c r="AL301" s="517"/>
      <c r="AM301" s="517"/>
      <c r="AN301" s="517"/>
      <c r="AO301" s="517"/>
      <c r="AP301" s="517"/>
      <c r="AQ301" s="517"/>
      <c r="AR301" s="517"/>
      <c r="AS301" s="517"/>
      <c r="AT301" s="517"/>
      <c r="AU301" s="517"/>
      <c r="AV301" s="517"/>
      <c r="AW301" s="517"/>
      <c r="AX301" s="517"/>
      <c r="AY301" s="517"/>
      <c r="AZ301" s="517"/>
      <c r="BA301" s="517"/>
      <c r="BB301" s="517"/>
      <c r="BC301" s="517"/>
      <c r="BD301" s="517"/>
      <c r="BE301" s="517"/>
      <c r="BF301" s="517"/>
      <c r="BG301" s="517"/>
      <c r="BH301" s="517"/>
      <c r="BI301" s="517"/>
      <c r="BJ301" s="517"/>
      <c r="BK301" s="517"/>
      <c r="BL301" s="517"/>
      <c r="BM301" s="517"/>
      <c r="BN301" s="517"/>
      <c r="BO301" s="517"/>
      <c r="BP301" s="517"/>
      <c r="BQ301" s="517"/>
      <c r="BR301" s="517"/>
      <c r="BS301" s="517"/>
      <c r="BT301" s="517"/>
      <c r="BU301" s="517"/>
      <c r="BV301" s="517"/>
      <c r="BW301" s="517"/>
      <c r="BX301" s="517"/>
      <c r="BY301" s="517"/>
      <c r="BZ301" s="517"/>
      <c r="CA301" s="517"/>
      <c r="CB301" s="517"/>
      <c r="CC301" s="517"/>
      <c r="CD301" s="517"/>
      <c r="CE301" s="517"/>
      <c r="CF301" s="517"/>
      <c r="CG301" s="517"/>
      <c r="CH301" s="517"/>
      <c r="CI301" s="517"/>
      <c r="CJ301" s="517"/>
      <c r="CK301" s="517"/>
      <c r="CL301" s="517"/>
      <c r="CM301" s="517"/>
      <c r="CN301" s="517"/>
      <c r="CO301" s="517"/>
      <c r="CP301" s="517"/>
      <c r="CQ301" s="517"/>
      <c r="CR301" s="517"/>
      <c r="CS301" s="517"/>
      <c r="CT301" s="517"/>
      <c r="CU301" s="517"/>
      <c r="CV301" s="517"/>
      <c r="CW301" s="517"/>
      <c r="CX301" s="517"/>
      <c r="CY301" s="517"/>
      <c r="CZ301" s="517"/>
      <c r="DA301" s="517"/>
      <c r="DB301" s="517"/>
      <c r="DC301" s="517"/>
      <c r="DD301" s="517"/>
      <c r="DE301" s="517"/>
      <c r="DF301" s="517"/>
      <c r="DG301" s="517"/>
      <c r="DH301" s="517"/>
      <c r="DI301" s="517"/>
      <c r="DJ301" s="517"/>
      <c r="DK301" s="517"/>
      <c r="DL301" s="517"/>
      <c r="DM301" s="517"/>
      <c r="DN301" s="517"/>
      <c r="DO301" s="517"/>
      <c r="DP301" s="517"/>
      <c r="DQ301" s="517"/>
      <c r="DR301" s="517"/>
      <c r="DS301" s="517"/>
      <c r="DT301" s="517"/>
      <c r="DU301" s="517"/>
      <c r="DV301" s="517"/>
      <c r="DW301" s="517"/>
      <c r="DX301" s="517"/>
      <c r="DY301" s="517"/>
      <c r="DZ301" s="517"/>
      <c r="EA301" s="517"/>
      <c r="EB301" s="517"/>
      <c r="EC301" s="517"/>
      <c r="ED301" s="517"/>
      <c r="EE301" s="517"/>
      <c r="EF301" s="517"/>
      <c r="EG301" s="517"/>
      <c r="EH301" s="517"/>
      <c r="EI301" s="517"/>
      <c r="EJ301" s="517"/>
      <c r="EK301" s="517"/>
      <c r="EL301" s="517"/>
      <c r="EM301" s="517"/>
      <c r="EN301" s="517"/>
      <c r="EO301" s="517"/>
      <c r="EP301" s="517"/>
      <c r="EQ301" s="517"/>
      <c r="ER301" s="517"/>
      <c r="ES301" s="517"/>
      <c r="ET301" s="517"/>
      <c r="EU301" s="517"/>
      <c r="EV301" s="517"/>
      <c r="EW301" s="517"/>
      <c r="EX301" s="517"/>
      <c r="EY301" s="517"/>
      <c r="EZ301" s="517"/>
      <c r="FA301" s="517"/>
      <c r="FB301" s="517"/>
      <c r="FC301" s="517"/>
      <c r="FD301" s="517"/>
      <c r="FE301" s="517"/>
      <c r="FF301" s="517"/>
    </row>
    <row r="303" spans="6:162" s="519" customFormat="1" ht="15.75" customHeight="1">
      <c r="F303" s="517"/>
      <c r="G303" s="517"/>
      <c r="H303" s="517"/>
      <c r="I303" s="517"/>
      <c r="J303" s="517"/>
      <c r="K303" s="517"/>
      <c r="L303" s="517"/>
      <c r="M303" s="517"/>
      <c r="N303" s="517"/>
      <c r="O303" s="517"/>
      <c r="P303" s="517"/>
      <c r="Q303" s="517"/>
      <c r="R303" s="517"/>
      <c r="S303" s="517"/>
      <c r="T303" s="517"/>
      <c r="U303" s="517"/>
      <c r="V303" s="517"/>
      <c r="W303" s="517"/>
      <c r="X303" s="517"/>
      <c r="Y303" s="517"/>
      <c r="AA303" s="517"/>
      <c r="AC303" s="517"/>
      <c r="AD303" s="517"/>
      <c r="AE303" s="517"/>
      <c r="AF303" s="517"/>
      <c r="AG303" s="517"/>
      <c r="AH303" s="518"/>
      <c r="AI303" s="518"/>
      <c r="AJ303" s="517"/>
      <c r="AK303" s="517"/>
      <c r="AL303" s="517"/>
      <c r="AM303" s="517"/>
      <c r="AN303" s="517"/>
      <c r="AO303" s="517"/>
      <c r="AP303" s="517"/>
      <c r="AQ303" s="517"/>
      <c r="AR303" s="517"/>
      <c r="AS303" s="517"/>
      <c r="AT303" s="517"/>
      <c r="AU303" s="517"/>
      <c r="AV303" s="517"/>
      <c r="AW303" s="517"/>
      <c r="AX303" s="517"/>
      <c r="AY303" s="517"/>
      <c r="AZ303" s="517"/>
      <c r="BA303" s="517"/>
      <c r="BB303" s="517"/>
      <c r="BC303" s="517"/>
      <c r="BD303" s="517"/>
      <c r="BE303" s="517"/>
      <c r="BF303" s="517"/>
      <c r="BG303" s="517"/>
      <c r="BH303" s="517"/>
      <c r="BI303" s="517"/>
      <c r="BJ303" s="517"/>
      <c r="BK303" s="517"/>
      <c r="BL303" s="517"/>
      <c r="BM303" s="517"/>
      <c r="BN303" s="517"/>
      <c r="BO303" s="517"/>
      <c r="BP303" s="517"/>
      <c r="BQ303" s="517"/>
      <c r="BR303" s="517"/>
      <c r="BS303" s="517"/>
      <c r="BT303" s="517"/>
      <c r="BU303" s="517"/>
      <c r="BV303" s="517"/>
      <c r="BW303" s="517"/>
      <c r="BX303" s="517"/>
      <c r="BY303" s="517"/>
      <c r="BZ303" s="517"/>
      <c r="CA303" s="517"/>
      <c r="CB303" s="517"/>
      <c r="CC303" s="517"/>
      <c r="CD303" s="517"/>
      <c r="CE303" s="517"/>
      <c r="CF303" s="517"/>
      <c r="CG303" s="517"/>
      <c r="CH303" s="517"/>
      <c r="CI303" s="517"/>
      <c r="CJ303" s="517"/>
      <c r="CK303" s="517"/>
      <c r="CL303" s="517"/>
      <c r="CM303" s="517"/>
      <c r="CN303" s="517"/>
      <c r="CO303" s="517"/>
      <c r="CP303" s="517"/>
      <c r="CQ303" s="517"/>
      <c r="CR303" s="517"/>
      <c r="CS303" s="517"/>
      <c r="CT303" s="517"/>
      <c r="CU303" s="517"/>
      <c r="CV303" s="517"/>
      <c r="CW303" s="517"/>
      <c r="CX303" s="517"/>
      <c r="CY303" s="517"/>
      <c r="CZ303" s="517"/>
      <c r="DA303" s="517"/>
      <c r="DB303" s="517"/>
      <c r="DC303" s="517"/>
      <c r="DD303" s="517"/>
      <c r="DE303" s="517"/>
      <c r="DF303" s="517"/>
      <c r="DG303" s="517"/>
      <c r="DH303" s="517"/>
      <c r="DI303" s="517"/>
      <c r="DJ303" s="517"/>
      <c r="DK303" s="517"/>
      <c r="DL303" s="517"/>
      <c r="DM303" s="517"/>
      <c r="DN303" s="517"/>
      <c r="DO303" s="517"/>
      <c r="DP303" s="517"/>
      <c r="DQ303" s="517"/>
      <c r="DR303" s="517"/>
      <c r="DS303" s="517"/>
      <c r="DT303" s="517"/>
      <c r="DU303" s="517"/>
      <c r="DV303" s="517"/>
      <c r="DW303" s="517"/>
      <c r="DX303" s="517"/>
      <c r="DY303" s="517"/>
      <c r="DZ303" s="517"/>
      <c r="EA303" s="517"/>
      <c r="EB303" s="517"/>
      <c r="EC303" s="517"/>
      <c r="ED303" s="517"/>
      <c r="EE303" s="517"/>
      <c r="EF303" s="517"/>
      <c r="EG303" s="517"/>
      <c r="EH303" s="517"/>
      <c r="EI303" s="517"/>
      <c r="EJ303" s="517"/>
      <c r="EK303" s="517"/>
      <c r="EL303" s="517"/>
      <c r="EM303" s="517"/>
      <c r="EN303" s="517"/>
      <c r="EO303" s="517"/>
      <c r="EP303" s="517"/>
      <c r="EQ303" s="517"/>
      <c r="ER303" s="517"/>
      <c r="ES303" s="517"/>
      <c r="ET303" s="517"/>
      <c r="EU303" s="517"/>
      <c r="EV303" s="517"/>
      <c r="EW303" s="517"/>
      <c r="EX303" s="517"/>
      <c r="EY303" s="517"/>
      <c r="EZ303" s="517"/>
      <c r="FA303" s="517"/>
      <c r="FB303" s="517"/>
      <c r="FC303" s="517"/>
      <c r="FD303" s="517"/>
      <c r="FE303" s="517"/>
      <c r="FF303" s="517"/>
    </row>
    <row r="305" spans="6:162" s="519" customFormat="1" ht="15.75" customHeight="1">
      <c r="F305" s="517"/>
      <c r="G305" s="517"/>
      <c r="H305" s="517"/>
      <c r="I305" s="517"/>
      <c r="J305" s="517"/>
      <c r="K305" s="517"/>
      <c r="L305" s="517"/>
      <c r="M305" s="517"/>
      <c r="N305" s="517"/>
      <c r="O305" s="517"/>
      <c r="P305" s="517"/>
      <c r="Q305" s="517"/>
      <c r="R305" s="517"/>
      <c r="S305" s="517"/>
      <c r="T305" s="517"/>
      <c r="U305" s="517"/>
      <c r="V305" s="517"/>
      <c r="W305" s="517"/>
      <c r="X305" s="517"/>
      <c r="Y305" s="517"/>
      <c r="AA305" s="517"/>
      <c r="AC305" s="517"/>
      <c r="AD305" s="517"/>
      <c r="AE305" s="517"/>
      <c r="AF305" s="517"/>
      <c r="AG305" s="517"/>
      <c r="AH305" s="518"/>
      <c r="AI305" s="518"/>
      <c r="AJ305" s="517"/>
      <c r="AK305" s="517"/>
      <c r="AL305" s="517"/>
      <c r="AM305" s="517"/>
      <c r="AN305" s="517"/>
      <c r="AO305" s="517"/>
      <c r="AP305" s="517"/>
      <c r="AQ305" s="517"/>
      <c r="AR305" s="517"/>
      <c r="AS305" s="517"/>
      <c r="AT305" s="517"/>
      <c r="AU305" s="517"/>
      <c r="AV305" s="517"/>
      <c r="AW305" s="517"/>
      <c r="AX305" s="517"/>
      <c r="AY305" s="517"/>
      <c r="AZ305" s="517"/>
      <c r="BA305" s="517"/>
      <c r="BB305" s="517"/>
      <c r="BC305" s="517"/>
      <c r="BD305" s="517"/>
      <c r="BE305" s="517"/>
      <c r="BF305" s="517"/>
      <c r="BG305" s="517"/>
      <c r="BH305" s="517"/>
      <c r="BI305" s="517"/>
      <c r="BJ305" s="517"/>
      <c r="BK305" s="517"/>
      <c r="BL305" s="517"/>
      <c r="BM305" s="517"/>
      <c r="BN305" s="517"/>
      <c r="BO305" s="517"/>
      <c r="BP305" s="517"/>
      <c r="BQ305" s="517"/>
      <c r="BR305" s="517"/>
      <c r="BS305" s="517"/>
      <c r="BT305" s="517"/>
      <c r="BU305" s="517"/>
      <c r="BV305" s="517"/>
      <c r="BW305" s="517"/>
      <c r="BX305" s="517"/>
      <c r="BY305" s="517"/>
      <c r="BZ305" s="517"/>
      <c r="CA305" s="517"/>
      <c r="CB305" s="517"/>
      <c r="CC305" s="517"/>
      <c r="CD305" s="517"/>
      <c r="CE305" s="517"/>
      <c r="CF305" s="517"/>
      <c r="CG305" s="517"/>
      <c r="CH305" s="517"/>
      <c r="CI305" s="517"/>
      <c r="CJ305" s="517"/>
      <c r="CK305" s="517"/>
      <c r="CL305" s="517"/>
      <c r="CM305" s="517"/>
      <c r="CN305" s="517"/>
      <c r="CO305" s="517"/>
      <c r="CP305" s="517"/>
      <c r="CQ305" s="517"/>
      <c r="CR305" s="517"/>
      <c r="CS305" s="517"/>
      <c r="CT305" s="517"/>
      <c r="CU305" s="517"/>
      <c r="CV305" s="517"/>
      <c r="CW305" s="517"/>
      <c r="CX305" s="517"/>
      <c r="CY305" s="517"/>
      <c r="CZ305" s="517"/>
      <c r="DA305" s="517"/>
      <c r="DB305" s="517"/>
      <c r="DC305" s="517"/>
      <c r="DD305" s="517"/>
      <c r="DE305" s="517"/>
      <c r="DF305" s="517"/>
      <c r="DG305" s="517"/>
      <c r="DH305" s="517"/>
      <c r="DI305" s="517"/>
      <c r="DJ305" s="517"/>
      <c r="DK305" s="517"/>
      <c r="DL305" s="517"/>
      <c r="DM305" s="517"/>
      <c r="DN305" s="517"/>
      <c r="DO305" s="517"/>
      <c r="DP305" s="517"/>
      <c r="DQ305" s="517"/>
      <c r="DR305" s="517"/>
      <c r="DS305" s="517"/>
      <c r="DT305" s="517"/>
      <c r="DU305" s="517"/>
      <c r="DV305" s="517"/>
      <c r="DW305" s="517"/>
      <c r="DX305" s="517"/>
      <c r="DY305" s="517"/>
      <c r="DZ305" s="517"/>
      <c r="EA305" s="517"/>
      <c r="EB305" s="517"/>
      <c r="EC305" s="517"/>
      <c r="ED305" s="517"/>
      <c r="EE305" s="517"/>
      <c r="EF305" s="517"/>
      <c r="EG305" s="517"/>
      <c r="EH305" s="517"/>
      <c r="EI305" s="517"/>
      <c r="EJ305" s="517"/>
      <c r="EK305" s="517"/>
      <c r="EL305" s="517"/>
      <c r="EM305" s="517"/>
      <c r="EN305" s="517"/>
      <c r="EO305" s="517"/>
      <c r="EP305" s="517"/>
      <c r="EQ305" s="517"/>
      <c r="ER305" s="517"/>
      <c r="ES305" s="517"/>
      <c r="ET305" s="517"/>
      <c r="EU305" s="517"/>
      <c r="EV305" s="517"/>
      <c r="EW305" s="517"/>
      <c r="EX305" s="517"/>
      <c r="EY305" s="517"/>
      <c r="EZ305" s="517"/>
      <c r="FA305" s="517"/>
      <c r="FB305" s="517"/>
      <c r="FC305" s="517"/>
      <c r="FD305" s="517"/>
      <c r="FE305" s="517"/>
      <c r="FF305" s="517"/>
    </row>
    <row r="307" spans="6:162" s="519" customFormat="1" ht="15.75" customHeight="1">
      <c r="F307" s="517"/>
      <c r="G307" s="517"/>
      <c r="H307" s="517"/>
      <c r="I307" s="517"/>
      <c r="J307" s="517"/>
      <c r="K307" s="517"/>
      <c r="L307" s="517"/>
      <c r="M307" s="517"/>
      <c r="N307" s="517"/>
      <c r="O307" s="517"/>
      <c r="P307" s="517"/>
      <c r="Q307" s="517"/>
      <c r="R307" s="517"/>
      <c r="S307" s="517"/>
      <c r="T307" s="517"/>
      <c r="U307" s="517"/>
      <c r="V307" s="517"/>
      <c r="W307" s="517"/>
      <c r="X307" s="517"/>
      <c r="Y307" s="517"/>
      <c r="AA307" s="517"/>
      <c r="AC307" s="517"/>
      <c r="AD307" s="517"/>
      <c r="AE307" s="517"/>
      <c r="AF307" s="517"/>
      <c r="AG307" s="517"/>
      <c r="AH307" s="518"/>
      <c r="AI307" s="518"/>
      <c r="AJ307" s="517"/>
      <c r="AK307" s="517"/>
      <c r="AL307" s="517"/>
      <c r="AM307" s="517"/>
      <c r="AN307" s="517"/>
      <c r="AO307" s="517"/>
      <c r="AP307" s="517"/>
      <c r="AQ307" s="517"/>
      <c r="AR307" s="517"/>
      <c r="AS307" s="517"/>
      <c r="AT307" s="517"/>
      <c r="AU307" s="517"/>
      <c r="AV307" s="517"/>
      <c r="AW307" s="517"/>
      <c r="AX307" s="517"/>
      <c r="AY307" s="517"/>
      <c r="AZ307" s="517"/>
      <c r="BA307" s="517"/>
      <c r="BB307" s="517"/>
      <c r="BC307" s="517"/>
      <c r="BD307" s="517"/>
      <c r="BE307" s="517"/>
      <c r="BF307" s="517"/>
      <c r="BG307" s="517"/>
      <c r="BH307" s="517"/>
      <c r="BI307" s="517"/>
      <c r="BJ307" s="517"/>
      <c r="BK307" s="517"/>
      <c r="BL307" s="517"/>
      <c r="BM307" s="517"/>
      <c r="BN307" s="517"/>
      <c r="BO307" s="517"/>
      <c r="BP307" s="517"/>
      <c r="BQ307" s="517"/>
      <c r="BR307" s="517"/>
      <c r="BS307" s="517"/>
      <c r="BT307" s="517"/>
      <c r="BU307" s="517"/>
      <c r="BV307" s="517"/>
      <c r="BW307" s="517"/>
      <c r="BX307" s="517"/>
      <c r="BY307" s="517"/>
      <c r="BZ307" s="517"/>
      <c r="CA307" s="517"/>
      <c r="CB307" s="517"/>
      <c r="CC307" s="517"/>
      <c r="CD307" s="517"/>
      <c r="CE307" s="517"/>
      <c r="CF307" s="517"/>
      <c r="CG307" s="517"/>
      <c r="CH307" s="517"/>
      <c r="CI307" s="517"/>
      <c r="CJ307" s="517"/>
      <c r="CK307" s="517"/>
      <c r="CL307" s="517"/>
      <c r="CM307" s="517"/>
      <c r="CN307" s="517"/>
      <c r="CO307" s="517"/>
      <c r="CP307" s="517"/>
      <c r="CQ307" s="517"/>
      <c r="CR307" s="517"/>
      <c r="CS307" s="517"/>
      <c r="CT307" s="517"/>
      <c r="CU307" s="517"/>
      <c r="CV307" s="517"/>
      <c r="CW307" s="517"/>
      <c r="CX307" s="517"/>
      <c r="CY307" s="517"/>
      <c r="CZ307" s="517"/>
      <c r="DA307" s="517"/>
      <c r="DB307" s="517"/>
      <c r="DC307" s="517"/>
      <c r="DD307" s="517"/>
      <c r="DE307" s="517"/>
      <c r="DF307" s="517"/>
      <c r="DG307" s="517"/>
      <c r="DH307" s="517"/>
      <c r="DI307" s="517"/>
      <c r="DJ307" s="517"/>
      <c r="DK307" s="517"/>
      <c r="DL307" s="517"/>
      <c r="DM307" s="517"/>
      <c r="DN307" s="517"/>
      <c r="DO307" s="517"/>
      <c r="DP307" s="517"/>
      <c r="DQ307" s="517"/>
      <c r="DR307" s="517"/>
      <c r="DS307" s="517"/>
      <c r="DT307" s="517"/>
      <c r="DU307" s="517"/>
      <c r="DV307" s="517"/>
      <c r="DW307" s="517"/>
      <c r="DX307" s="517"/>
      <c r="DY307" s="517"/>
      <c r="DZ307" s="517"/>
      <c r="EA307" s="517"/>
      <c r="EB307" s="517"/>
      <c r="EC307" s="517"/>
      <c r="ED307" s="517"/>
      <c r="EE307" s="517"/>
      <c r="EF307" s="517"/>
      <c r="EG307" s="517"/>
      <c r="EH307" s="517"/>
      <c r="EI307" s="517"/>
      <c r="EJ307" s="517"/>
      <c r="EK307" s="517"/>
      <c r="EL307" s="517"/>
      <c r="EM307" s="517"/>
      <c r="EN307" s="517"/>
      <c r="EO307" s="517"/>
      <c r="EP307" s="517"/>
      <c r="EQ307" s="517"/>
      <c r="ER307" s="517"/>
      <c r="ES307" s="517"/>
      <c r="ET307" s="517"/>
      <c r="EU307" s="517"/>
      <c r="EV307" s="517"/>
      <c r="EW307" s="517"/>
      <c r="EX307" s="517"/>
      <c r="EY307" s="517"/>
      <c r="EZ307" s="517"/>
      <c r="FA307" s="517"/>
      <c r="FB307" s="517"/>
      <c r="FC307" s="517"/>
      <c r="FD307" s="517"/>
      <c r="FE307" s="517"/>
      <c r="FF307" s="517"/>
    </row>
    <row r="309" spans="6:162" s="519" customFormat="1" ht="15.75" customHeight="1">
      <c r="F309" s="517"/>
      <c r="G309" s="517"/>
      <c r="H309" s="517"/>
      <c r="I309" s="517"/>
      <c r="J309" s="517"/>
      <c r="K309" s="517"/>
      <c r="L309" s="517"/>
      <c r="M309" s="517"/>
      <c r="N309" s="517"/>
      <c r="O309" s="517"/>
      <c r="P309" s="517"/>
      <c r="Q309" s="517"/>
      <c r="R309" s="517"/>
      <c r="S309" s="517"/>
      <c r="T309" s="517"/>
      <c r="U309" s="517"/>
      <c r="V309" s="517"/>
      <c r="W309" s="517"/>
      <c r="X309" s="517"/>
      <c r="Y309" s="517"/>
      <c r="AA309" s="517"/>
      <c r="AC309" s="517"/>
      <c r="AD309" s="517"/>
      <c r="AE309" s="517"/>
      <c r="AF309" s="517"/>
      <c r="AG309" s="517"/>
      <c r="AH309" s="518"/>
      <c r="AI309" s="518"/>
      <c r="AJ309" s="517"/>
      <c r="AK309" s="517"/>
      <c r="AL309" s="517"/>
      <c r="AM309" s="517"/>
      <c r="AN309" s="517"/>
      <c r="AO309" s="517"/>
      <c r="AP309" s="517"/>
      <c r="AQ309" s="517"/>
      <c r="AR309" s="517"/>
      <c r="AS309" s="517"/>
      <c r="AT309" s="517"/>
      <c r="AU309" s="517"/>
      <c r="AV309" s="517"/>
      <c r="AW309" s="517"/>
      <c r="AX309" s="517"/>
      <c r="AY309" s="517"/>
      <c r="AZ309" s="517"/>
      <c r="BA309" s="517"/>
      <c r="BB309" s="517"/>
      <c r="BC309" s="517"/>
      <c r="BD309" s="517"/>
      <c r="BE309" s="517"/>
      <c r="BF309" s="517"/>
      <c r="BG309" s="517"/>
      <c r="BH309" s="517"/>
      <c r="BI309" s="517"/>
      <c r="BJ309" s="517"/>
      <c r="BK309" s="517"/>
      <c r="BL309" s="517"/>
      <c r="BM309" s="517"/>
      <c r="BN309" s="517"/>
      <c r="BO309" s="517"/>
      <c r="BP309" s="517"/>
      <c r="BQ309" s="517"/>
      <c r="BR309" s="517"/>
      <c r="BS309" s="517"/>
      <c r="BT309" s="517"/>
      <c r="BU309" s="517"/>
      <c r="BV309" s="517"/>
      <c r="BW309" s="517"/>
      <c r="BX309" s="517"/>
      <c r="BY309" s="517"/>
      <c r="BZ309" s="517"/>
      <c r="CA309" s="517"/>
      <c r="CB309" s="517"/>
      <c r="CC309" s="517"/>
      <c r="CD309" s="517"/>
      <c r="CE309" s="517"/>
      <c r="CF309" s="517"/>
      <c r="CG309" s="517"/>
      <c r="CH309" s="517"/>
      <c r="CI309" s="517"/>
      <c r="CJ309" s="517"/>
      <c r="CK309" s="517"/>
      <c r="CL309" s="517"/>
      <c r="CM309" s="517"/>
      <c r="CN309" s="517"/>
      <c r="CO309" s="517"/>
      <c r="CP309" s="517"/>
      <c r="CQ309" s="517"/>
      <c r="CR309" s="517"/>
      <c r="CS309" s="517"/>
      <c r="CT309" s="517"/>
      <c r="CU309" s="517"/>
      <c r="CV309" s="517"/>
      <c r="CW309" s="517"/>
      <c r="CX309" s="517"/>
      <c r="CY309" s="517"/>
      <c r="CZ309" s="517"/>
      <c r="DA309" s="517"/>
      <c r="DB309" s="517"/>
      <c r="DC309" s="517"/>
      <c r="DD309" s="517"/>
      <c r="DE309" s="517"/>
      <c r="DF309" s="517"/>
      <c r="DG309" s="517"/>
      <c r="DH309" s="517"/>
      <c r="DI309" s="517"/>
      <c r="DJ309" s="517"/>
      <c r="DK309" s="517"/>
      <c r="DL309" s="517"/>
      <c r="DM309" s="517"/>
      <c r="DN309" s="517"/>
      <c r="DO309" s="517"/>
      <c r="DP309" s="517"/>
      <c r="DQ309" s="517"/>
      <c r="DR309" s="517"/>
      <c r="DS309" s="517"/>
      <c r="DT309" s="517"/>
      <c r="DU309" s="517"/>
      <c r="DV309" s="517"/>
      <c r="DW309" s="517"/>
      <c r="DX309" s="517"/>
      <c r="DY309" s="517"/>
      <c r="DZ309" s="517"/>
      <c r="EA309" s="517"/>
      <c r="EB309" s="517"/>
      <c r="EC309" s="517"/>
      <c r="ED309" s="517"/>
      <c r="EE309" s="517"/>
      <c r="EF309" s="517"/>
      <c r="EG309" s="517"/>
      <c r="EH309" s="517"/>
      <c r="EI309" s="517"/>
      <c r="EJ309" s="517"/>
      <c r="EK309" s="517"/>
      <c r="EL309" s="517"/>
      <c r="EM309" s="517"/>
      <c r="EN309" s="517"/>
      <c r="EO309" s="517"/>
      <c r="EP309" s="517"/>
      <c r="EQ309" s="517"/>
      <c r="ER309" s="517"/>
      <c r="ES309" s="517"/>
      <c r="ET309" s="517"/>
      <c r="EU309" s="517"/>
      <c r="EV309" s="517"/>
      <c r="EW309" s="517"/>
      <c r="EX309" s="517"/>
      <c r="EY309" s="517"/>
      <c r="EZ309" s="517"/>
      <c r="FA309" s="517"/>
      <c r="FB309" s="517"/>
      <c r="FC309" s="517"/>
      <c r="FD309" s="517"/>
      <c r="FE309" s="517"/>
      <c r="FF309" s="517"/>
    </row>
    <row r="311" spans="6:162" s="519" customFormat="1" ht="15.75" customHeight="1">
      <c r="F311" s="517"/>
      <c r="G311" s="517"/>
      <c r="H311" s="517"/>
      <c r="I311" s="517"/>
      <c r="J311" s="517"/>
      <c r="K311" s="517"/>
      <c r="L311" s="517"/>
      <c r="M311" s="517"/>
      <c r="N311" s="517"/>
      <c r="O311" s="517"/>
      <c r="P311" s="517"/>
      <c r="Q311" s="517"/>
      <c r="R311" s="517"/>
      <c r="S311" s="517"/>
      <c r="T311" s="517"/>
      <c r="U311" s="517"/>
      <c r="V311" s="517"/>
      <c r="W311" s="517"/>
      <c r="X311" s="517"/>
      <c r="Y311" s="517"/>
      <c r="AA311" s="517"/>
      <c r="AC311" s="517"/>
      <c r="AD311" s="517"/>
      <c r="AE311" s="517"/>
      <c r="AF311" s="517"/>
      <c r="AG311" s="517"/>
      <c r="AH311" s="518"/>
      <c r="AI311" s="518"/>
      <c r="AJ311" s="517"/>
      <c r="AK311" s="517"/>
      <c r="AL311" s="517"/>
      <c r="AM311" s="517"/>
      <c r="AN311" s="517"/>
      <c r="AO311" s="517"/>
      <c r="AP311" s="517"/>
      <c r="AQ311" s="517"/>
      <c r="AR311" s="517"/>
      <c r="AS311" s="517"/>
      <c r="AT311" s="517"/>
      <c r="AU311" s="517"/>
      <c r="AV311" s="517"/>
      <c r="AW311" s="517"/>
      <c r="AX311" s="517"/>
      <c r="AY311" s="517"/>
      <c r="AZ311" s="517"/>
      <c r="BA311" s="517"/>
      <c r="BB311" s="517"/>
      <c r="BC311" s="517"/>
      <c r="BD311" s="517"/>
      <c r="BE311" s="517"/>
      <c r="BF311" s="517"/>
      <c r="BG311" s="517"/>
      <c r="BH311" s="517"/>
      <c r="BI311" s="517"/>
      <c r="BJ311" s="517"/>
      <c r="BK311" s="517"/>
      <c r="BL311" s="517"/>
      <c r="BM311" s="517"/>
      <c r="BN311" s="517"/>
      <c r="BO311" s="517"/>
      <c r="BP311" s="517"/>
      <c r="BQ311" s="517"/>
      <c r="BR311" s="517"/>
      <c r="BS311" s="517"/>
      <c r="BT311" s="517"/>
      <c r="BU311" s="517"/>
      <c r="BV311" s="517"/>
      <c r="BW311" s="517"/>
      <c r="BX311" s="517"/>
      <c r="BY311" s="517"/>
      <c r="BZ311" s="517"/>
      <c r="CA311" s="517"/>
      <c r="CB311" s="517"/>
      <c r="CC311" s="517"/>
      <c r="CD311" s="517"/>
      <c r="CE311" s="517"/>
      <c r="CF311" s="517"/>
      <c r="CG311" s="517"/>
      <c r="CH311" s="517"/>
      <c r="CI311" s="517"/>
      <c r="CJ311" s="517"/>
      <c r="CK311" s="517"/>
      <c r="CL311" s="517"/>
      <c r="CM311" s="517"/>
      <c r="CN311" s="517"/>
      <c r="CO311" s="517"/>
      <c r="CP311" s="517"/>
      <c r="CQ311" s="517"/>
      <c r="CR311" s="517"/>
      <c r="CS311" s="517"/>
      <c r="CT311" s="517"/>
      <c r="CU311" s="517"/>
      <c r="CV311" s="517"/>
      <c r="CW311" s="517"/>
      <c r="CX311" s="517"/>
      <c r="CY311" s="517"/>
      <c r="CZ311" s="517"/>
      <c r="DA311" s="517"/>
      <c r="DB311" s="517"/>
      <c r="DC311" s="517"/>
      <c r="DD311" s="517"/>
      <c r="DE311" s="517"/>
      <c r="DF311" s="517"/>
      <c r="DG311" s="517"/>
      <c r="DH311" s="517"/>
      <c r="DI311" s="517"/>
      <c r="DJ311" s="517"/>
      <c r="DK311" s="517"/>
      <c r="DL311" s="517"/>
      <c r="DM311" s="517"/>
      <c r="DN311" s="517"/>
      <c r="DO311" s="517"/>
      <c r="DP311" s="517"/>
      <c r="DQ311" s="517"/>
      <c r="DR311" s="517"/>
      <c r="DS311" s="517"/>
      <c r="DT311" s="517"/>
      <c r="DU311" s="517"/>
      <c r="DV311" s="517"/>
      <c r="DW311" s="517"/>
      <c r="DX311" s="517"/>
      <c r="DY311" s="517"/>
      <c r="DZ311" s="517"/>
      <c r="EA311" s="517"/>
      <c r="EB311" s="517"/>
      <c r="EC311" s="517"/>
      <c r="ED311" s="517"/>
      <c r="EE311" s="517"/>
      <c r="EF311" s="517"/>
      <c r="EG311" s="517"/>
      <c r="EH311" s="517"/>
      <c r="EI311" s="517"/>
      <c r="EJ311" s="517"/>
      <c r="EK311" s="517"/>
      <c r="EL311" s="517"/>
      <c r="EM311" s="517"/>
      <c r="EN311" s="517"/>
      <c r="EO311" s="517"/>
      <c r="EP311" s="517"/>
      <c r="EQ311" s="517"/>
      <c r="ER311" s="517"/>
      <c r="ES311" s="517"/>
      <c r="ET311" s="517"/>
      <c r="EU311" s="517"/>
      <c r="EV311" s="517"/>
      <c r="EW311" s="517"/>
      <c r="EX311" s="517"/>
      <c r="EY311" s="517"/>
      <c r="EZ311" s="517"/>
      <c r="FA311" s="517"/>
      <c r="FB311" s="517"/>
      <c r="FC311" s="517"/>
      <c r="FD311" s="517"/>
      <c r="FE311" s="517"/>
      <c r="FF311" s="517"/>
    </row>
    <row r="313" spans="6:162" s="519" customFormat="1" ht="15.75" customHeight="1">
      <c r="F313" s="517"/>
      <c r="G313" s="517"/>
      <c r="H313" s="517"/>
      <c r="I313" s="517"/>
      <c r="J313" s="517"/>
      <c r="K313" s="517"/>
      <c r="L313" s="517"/>
      <c r="M313" s="517"/>
      <c r="N313" s="517"/>
      <c r="O313" s="517"/>
      <c r="P313" s="517"/>
      <c r="Q313" s="517"/>
      <c r="R313" s="517"/>
      <c r="S313" s="517"/>
      <c r="T313" s="517"/>
      <c r="U313" s="517"/>
      <c r="V313" s="517"/>
      <c r="W313" s="517"/>
      <c r="X313" s="517"/>
      <c r="Y313" s="517"/>
      <c r="AA313" s="517"/>
      <c r="AC313" s="517"/>
      <c r="AD313" s="517"/>
      <c r="AE313" s="517"/>
      <c r="AF313" s="517"/>
      <c r="AG313" s="517"/>
      <c r="AH313" s="518"/>
      <c r="AI313" s="518"/>
      <c r="AJ313" s="517"/>
      <c r="AK313" s="517"/>
      <c r="AL313" s="517"/>
      <c r="AM313" s="517"/>
      <c r="AN313" s="517"/>
      <c r="AO313" s="517"/>
      <c r="AP313" s="517"/>
      <c r="AQ313" s="517"/>
      <c r="AR313" s="517"/>
      <c r="AS313" s="517"/>
      <c r="AT313" s="517"/>
      <c r="AU313" s="517"/>
      <c r="AV313" s="517"/>
      <c r="AW313" s="517"/>
      <c r="AX313" s="517"/>
      <c r="AY313" s="517"/>
      <c r="AZ313" s="517"/>
      <c r="BA313" s="517"/>
      <c r="BB313" s="517"/>
      <c r="BC313" s="517"/>
      <c r="BD313" s="517"/>
      <c r="BE313" s="517"/>
      <c r="BF313" s="517"/>
      <c r="BG313" s="517"/>
      <c r="BH313" s="517"/>
      <c r="BI313" s="517"/>
      <c r="BJ313" s="517"/>
      <c r="BK313" s="517"/>
      <c r="BL313" s="517"/>
      <c r="BM313" s="517"/>
      <c r="BN313" s="517"/>
      <c r="BO313" s="517"/>
      <c r="BP313" s="517"/>
      <c r="BQ313" s="517"/>
      <c r="BR313" s="517"/>
      <c r="BS313" s="517"/>
      <c r="BT313" s="517"/>
      <c r="BU313" s="517"/>
      <c r="BV313" s="517"/>
      <c r="BW313" s="517"/>
      <c r="BX313" s="517"/>
      <c r="BY313" s="517"/>
      <c r="BZ313" s="517"/>
      <c r="CA313" s="517"/>
      <c r="CB313" s="517"/>
      <c r="CC313" s="517"/>
      <c r="CD313" s="517"/>
      <c r="CE313" s="517"/>
      <c r="CF313" s="517"/>
      <c r="CG313" s="517"/>
      <c r="CH313" s="517"/>
      <c r="CI313" s="517"/>
      <c r="CJ313" s="517"/>
      <c r="CK313" s="517"/>
      <c r="CL313" s="517"/>
      <c r="CM313" s="517"/>
      <c r="CN313" s="517"/>
      <c r="CO313" s="517"/>
      <c r="CP313" s="517"/>
      <c r="CQ313" s="517"/>
      <c r="CR313" s="517"/>
      <c r="CS313" s="517"/>
      <c r="CT313" s="517"/>
      <c r="CU313" s="517"/>
      <c r="CV313" s="517"/>
      <c r="CW313" s="517"/>
      <c r="CX313" s="517"/>
      <c r="CY313" s="517"/>
      <c r="CZ313" s="517"/>
      <c r="DA313" s="517"/>
      <c r="DB313" s="517"/>
      <c r="DC313" s="517"/>
      <c r="DD313" s="517"/>
      <c r="DE313" s="517"/>
      <c r="DF313" s="517"/>
      <c r="DG313" s="517"/>
      <c r="DH313" s="517"/>
      <c r="DI313" s="517"/>
      <c r="DJ313" s="517"/>
      <c r="DK313" s="517"/>
      <c r="DL313" s="517"/>
      <c r="DM313" s="517"/>
      <c r="DN313" s="517"/>
      <c r="DO313" s="517"/>
      <c r="DP313" s="517"/>
      <c r="DQ313" s="517"/>
      <c r="DR313" s="517"/>
      <c r="DS313" s="517"/>
      <c r="DT313" s="517"/>
      <c r="DU313" s="517"/>
      <c r="DV313" s="517"/>
      <c r="DW313" s="517"/>
      <c r="DX313" s="517"/>
      <c r="DY313" s="517"/>
      <c r="DZ313" s="517"/>
      <c r="EA313" s="517"/>
      <c r="EB313" s="517"/>
      <c r="EC313" s="517"/>
      <c r="ED313" s="517"/>
      <c r="EE313" s="517"/>
      <c r="EF313" s="517"/>
      <c r="EG313" s="517"/>
      <c r="EH313" s="517"/>
      <c r="EI313" s="517"/>
      <c r="EJ313" s="517"/>
      <c r="EK313" s="517"/>
      <c r="EL313" s="517"/>
      <c r="EM313" s="517"/>
      <c r="EN313" s="517"/>
      <c r="EO313" s="517"/>
      <c r="EP313" s="517"/>
      <c r="EQ313" s="517"/>
      <c r="ER313" s="517"/>
      <c r="ES313" s="517"/>
      <c r="ET313" s="517"/>
      <c r="EU313" s="517"/>
      <c r="EV313" s="517"/>
      <c r="EW313" s="517"/>
      <c r="EX313" s="517"/>
      <c r="EY313" s="517"/>
      <c r="EZ313" s="517"/>
      <c r="FA313" s="517"/>
      <c r="FB313" s="517"/>
      <c r="FC313" s="517"/>
      <c r="FD313" s="517"/>
      <c r="FE313" s="517"/>
      <c r="FF313" s="517"/>
    </row>
    <row r="315" spans="6:162" s="519" customFormat="1" ht="15.75" customHeight="1">
      <c r="F315" s="517"/>
      <c r="G315" s="517"/>
      <c r="H315" s="517"/>
      <c r="I315" s="517"/>
      <c r="J315" s="517"/>
      <c r="K315" s="517"/>
      <c r="L315" s="517"/>
      <c r="M315" s="517"/>
      <c r="N315" s="517"/>
      <c r="O315" s="517"/>
      <c r="P315" s="517"/>
      <c r="Q315" s="517"/>
      <c r="R315" s="517"/>
      <c r="S315" s="517"/>
      <c r="T315" s="517"/>
      <c r="U315" s="517"/>
      <c r="V315" s="517"/>
      <c r="W315" s="517"/>
      <c r="X315" s="517"/>
      <c r="Y315" s="517"/>
      <c r="AA315" s="517"/>
      <c r="AC315" s="517"/>
      <c r="AD315" s="517"/>
      <c r="AE315" s="517"/>
      <c r="AF315" s="517"/>
      <c r="AG315" s="517"/>
      <c r="AH315" s="518"/>
      <c r="AI315" s="518"/>
      <c r="AJ315" s="517"/>
      <c r="AK315" s="517"/>
      <c r="AL315" s="517"/>
      <c r="AM315" s="517"/>
      <c r="AN315" s="517"/>
      <c r="AO315" s="517"/>
      <c r="AP315" s="517"/>
      <c r="AQ315" s="517"/>
      <c r="AR315" s="517"/>
      <c r="AS315" s="517"/>
      <c r="AT315" s="517"/>
      <c r="AU315" s="517"/>
      <c r="AV315" s="517"/>
      <c r="AW315" s="517"/>
      <c r="AX315" s="517"/>
      <c r="AY315" s="517"/>
      <c r="AZ315" s="517"/>
      <c r="BA315" s="517"/>
      <c r="BB315" s="517"/>
      <c r="BC315" s="517"/>
      <c r="BD315" s="517"/>
      <c r="BE315" s="517"/>
      <c r="BF315" s="517"/>
      <c r="BG315" s="517"/>
      <c r="BH315" s="517"/>
      <c r="BI315" s="517"/>
      <c r="BJ315" s="517"/>
      <c r="BK315" s="517"/>
      <c r="BL315" s="517"/>
      <c r="BM315" s="517"/>
      <c r="BN315" s="517"/>
      <c r="BO315" s="517"/>
      <c r="BP315" s="517"/>
      <c r="BQ315" s="517"/>
      <c r="BR315" s="517"/>
      <c r="BS315" s="517"/>
      <c r="BT315" s="517"/>
      <c r="BU315" s="517"/>
      <c r="BV315" s="517"/>
      <c r="BW315" s="517"/>
      <c r="BX315" s="517"/>
      <c r="BY315" s="517"/>
      <c r="BZ315" s="517"/>
      <c r="CA315" s="517"/>
      <c r="CB315" s="517"/>
      <c r="CC315" s="517"/>
      <c r="CD315" s="517"/>
      <c r="CE315" s="517"/>
      <c r="CF315" s="517"/>
      <c r="CG315" s="517"/>
      <c r="CH315" s="517"/>
      <c r="CI315" s="517"/>
      <c r="CJ315" s="517"/>
      <c r="CK315" s="517"/>
      <c r="CL315" s="517"/>
      <c r="CM315" s="517"/>
      <c r="CN315" s="517"/>
      <c r="CO315" s="517"/>
      <c r="CP315" s="517"/>
      <c r="CQ315" s="517"/>
      <c r="CR315" s="517"/>
      <c r="CS315" s="517"/>
      <c r="CT315" s="517"/>
      <c r="CU315" s="517"/>
      <c r="CV315" s="517"/>
      <c r="CW315" s="517"/>
      <c r="CX315" s="517"/>
      <c r="CY315" s="517"/>
      <c r="CZ315" s="517"/>
      <c r="DA315" s="517"/>
      <c r="DB315" s="517"/>
      <c r="DC315" s="517"/>
      <c r="DD315" s="517"/>
      <c r="DE315" s="517"/>
      <c r="DF315" s="517"/>
      <c r="DG315" s="517"/>
      <c r="DH315" s="517"/>
      <c r="DI315" s="517"/>
      <c r="DJ315" s="517"/>
      <c r="DK315" s="517"/>
      <c r="DL315" s="517"/>
      <c r="DM315" s="517"/>
      <c r="DN315" s="517"/>
      <c r="DO315" s="517"/>
      <c r="DP315" s="517"/>
      <c r="DQ315" s="517"/>
      <c r="DR315" s="517"/>
      <c r="DS315" s="517"/>
      <c r="DT315" s="517"/>
      <c r="DU315" s="517"/>
      <c r="DV315" s="517"/>
      <c r="DW315" s="517"/>
      <c r="DX315" s="517"/>
      <c r="DY315" s="517"/>
      <c r="DZ315" s="517"/>
      <c r="EA315" s="517"/>
      <c r="EB315" s="517"/>
      <c r="EC315" s="517"/>
      <c r="ED315" s="517"/>
      <c r="EE315" s="517"/>
      <c r="EF315" s="517"/>
      <c r="EG315" s="517"/>
      <c r="EH315" s="517"/>
      <c r="EI315" s="517"/>
      <c r="EJ315" s="517"/>
      <c r="EK315" s="517"/>
      <c r="EL315" s="517"/>
      <c r="EM315" s="517"/>
      <c r="EN315" s="517"/>
      <c r="EO315" s="517"/>
      <c r="EP315" s="517"/>
      <c r="EQ315" s="517"/>
      <c r="ER315" s="517"/>
      <c r="ES315" s="517"/>
      <c r="ET315" s="517"/>
      <c r="EU315" s="517"/>
      <c r="EV315" s="517"/>
      <c r="EW315" s="517"/>
      <c r="EX315" s="517"/>
      <c r="EY315" s="517"/>
      <c r="EZ315" s="517"/>
      <c r="FA315" s="517"/>
      <c r="FB315" s="517"/>
      <c r="FC315" s="517"/>
      <c r="FD315" s="517"/>
      <c r="FE315" s="517"/>
      <c r="FF315" s="517"/>
    </row>
    <row r="317" spans="6:162" s="519" customFormat="1" ht="15.75" customHeight="1">
      <c r="F317" s="517"/>
      <c r="G317" s="517"/>
      <c r="H317" s="517"/>
      <c r="I317" s="517"/>
      <c r="J317" s="517"/>
      <c r="K317" s="517"/>
      <c r="L317" s="517"/>
      <c r="M317" s="517"/>
      <c r="N317" s="517"/>
      <c r="O317" s="517"/>
      <c r="P317" s="517"/>
      <c r="Q317" s="517"/>
      <c r="R317" s="517"/>
      <c r="S317" s="517"/>
      <c r="T317" s="517"/>
      <c r="U317" s="517"/>
      <c r="V317" s="517"/>
      <c r="W317" s="517"/>
      <c r="X317" s="517"/>
      <c r="Y317" s="517"/>
      <c r="AA317" s="517"/>
      <c r="AC317" s="517"/>
      <c r="AD317" s="517"/>
      <c r="AE317" s="517"/>
      <c r="AF317" s="517"/>
      <c r="AG317" s="517"/>
      <c r="AH317" s="518"/>
      <c r="AI317" s="518"/>
      <c r="AJ317" s="517"/>
      <c r="AK317" s="517"/>
      <c r="AL317" s="517"/>
      <c r="AM317" s="517"/>
      <c r="AN317" s="517"/>
      <c r="AO317" s="517"/>
      <c r="AP317" s="517"/>
      <c r="AQ317" s="517"/>
      <c r="AR317" s="517"/>
      <c r="AS317" s="517"/>
      <c r="AT317" s="517"/>
      <c r="AU317" s="517"/>
      <c r="AV317" s="517"/>
      <c r="AW317" s="517"/>
      <c r="AX317" s="517"/>
      <c r="AY317" s="517"/>
      <c r="AZ317" s="517"/>
      <c r="BA317" s="517"/>
      <c r="BB317" s="517"/>
      <c r="BC317" s="517"/>
      <c r="BD317" s="517"/>
      <c r="BE317" s="517"/>
      <c r="BF317" s="517"/>
      <c r="BG317" s="517"/>
      <c r="BH317" s="517"/>
      <c r="BI317" s="517"/>
      <c r="BJ317" s="517"/>
      <c r="BK317" s="517"/>
      <c r="BL317" s="517"/>
      <c r="BM317" s="517"/>
      <c r="BN317" s="517"/>
      <c r="BO317" s="517"/>
      <c r="BP317" s="517"/>
      <c r="BQ317" s="517"/>
      <c r="BR317" s="517"/>
      <c r="BS317" s="517"/>
      <c r="BT317" s="517"/>
      <c r="BU317" s="517"/>
      <c r="BV317" s="517"/>
      <c r="BW317" s="517"/>
      <c r="BX317" s="517"/>
      <c r="BY317" s="517"/>
      <c r="BZ317" s="517"/>
      <c r="CA317" s="517"/>
      <c r="CB317" s="517"/>
      <c r="CC317" s="517"/>
      <c r="CD317" s="517"/>
      <c r="CE317" s="517"/>
      <c r="CF317" s="517"/>
      <c r="CG317" s="517"/>
      <c r="CH317" s="517"/>
      <c r="CI317" s="517"/>
      <c r="CJ317" s="517"/>
      <c r="CK317" s="517"/>
      <c r="CL317" s="517"/>
      <c r="CM317" s="517"/>
      <c r="CN317" s="517"/>
      <c r="CO317" s="517"/>
      <c r="CP317" s="517"/>
      <c r="CQ317" s="517"/>
      <c r="CR317" s="517"/>
      <c r="CS317" s="517"/>
      <c r="CT317" s="517"/>
      <c r="CU317" s="517"/>
      <c r="CV317" s="517"/>
      <c r="CW317" s="517"/>
      <c r="CX317" s="517"/>
      <c r="CY317" s="517"/>
      <c r="CZ317" s="517"/>
      <c r="DA317" s="517"/>
      <c r="DB317" s="517"/>
      <c r="DC317" s="517"/>
      <c r="DD317" s="517"/>
      <c r="DE317" s="517"/>
      <c r="DF317" s="517"/>
      <c r="DG317" s="517"/>
      <c r="DH317" s="517"/>
      <c r="DI317" s="517"/>
      <c r="DJ317" s="517"/>
      <c r="DK317" s="517"/>
      <c r="DL317" s="517"/>
      <c r="DM317" s="517"/>
      <c r="DN317" s="517"/>
      <c r="DO317" s="517"/>
      <c r="DP317" s="517"/>
      <c r="DQ317" s="517"/>
      <c r="DR317" s="517"/>
      <c r="DS317" s="517"/>
      <c r="DT317" s="517"/>
      <c r="DU317" s="517"/>
      <c r="DV317" s="517"/>
      <c r="DW317" s="517"/>
      <c r="DX317" s="517"/>
      <c r="DY317" s="517"/>
      <c r="DZ317" s="517"/>
      <c r="EA317" s="517"/>
      <c r="EB317" s="517"/>
      <c r="EC317" s="517"/>
      <c r="ED317" s="517"/>
      <c r="EE317" s="517"/>
      <c r="EF317" s="517"/>
      <c r="EG317" s="517"/>
      <c r="EH317" s="517"/>
      <c r="EI317" s="517"/>
      <c r="EJ317" s="517"/>
      <c r="EK317" s="517"/>
      <c r="EL317" s="517"/>
      <c r="EM317" s="517"/>
      <c r="EN317" s="517"/>
      <c r="EO317" s="517"/>
      <c r="EP317" s="517"/>
      <c r="EQ317" s="517"/>
      <c r="ER317" s="517"/>
      <c r="ES317" s="517"/>
      <c r="ET317" s="517"/>
      <c r="EU317" s="517"/>
      <c r="EV317" s="517"/>
      <c r="EW317" s="517"/>
      <c r="EX317" s="517"/>
      <c r="EY317" s="517"/>
      <c r="EZ317" s="517"/>
      <c r="FA317" s="517"/>
      <c r="FB317" s="517"/>
      <c r="FC317" s="517"/>
      <c r="FD317" s="517"/>
      <c r="FE317" s="517"/>
      <c r="FF317" s="517"/>
    </row>
    <row r="319" spans="6:162" s="519" customFormat="1" ht="15.75" customHeight="1">
      <c r="F319" s="517"/>
      <c r="G319" s="517"/>
      <c r="H319" s="517"/>
      <c r="I319" s="517"/>
      <c r="J319" s="517"/>
      <c r="K319" s="517"/>
      <c r="L319" s="517"/>
      <c r="M319" s="517"/>
      <c r="N319" s="517"/>
      <c r="O319" s="517"/>
      <c r="P319" s="517"/>
      <c r="Q319" s="517"/>
      <c r="R319" s="517"/>
      <c r="S319" s="517"/>
      <c r="T319" s="517"/>
      <c r="U319" s="517"/>
      <c r="V319" s="517"/>
      <c r="W319" s="517"/>
      <c r="X319" s="517"/>
      <c r="Y319" s="517"/>
      <c r="AA319" s="517"/>
      <c r="AC319" s="517"/>
      <c r="AD319" s="517"/>
      <c r="AE319" s="517"/>
      <c r="AF319" s="517"/>
      <c r="AG319" s="517"/>
      <c r="AH319" s="518"/>
      <c r="AI319" s="518"/>
      <c r="AJ319" s="517"/>
      <c r="AK319" s="517"/>
      <c r="AL319" s="517"/>
      <c r="AM319" s="517"/>
      <c r="AN319" s="517"/>
      <c r="AO319" s="517"/>
      <c r="AP319" s="517"/>
      <c r="AQ319" s="517"/>
      <c r="AR319" s="517"/>
      <c r="AS319" s="517"/>
      <c r="AT319" s="517"/>
      <c r="AU319" s="517"/>
      <c r="AV319" s="517"/>
      <c r="AW319" s="517"/>
      <c r="AX319" s="517"/>
      <c r="AY319" s="517"/>
      <c r="AZ319" s="517"/>
      <c r="BA319" s="517"/>
      <c r="BB319" s="517"/>
      <c r="BC319" s="517"/>
      <c r="BD319" s="517"/>
      <c r="BE319" s="517"/>
      <c r="BF319" s="517"/>
      <c r="BG319" s="517"/>
      <c r="BH319" s="517"/>
      <c r="BI319" s="517"/>
      <c r="BJ319" s="517"/>
      <c r="BK319" s="517"/>
      <c r="BL319" s="517"/>
      <c r="BM319" s="517"/>
      <c r="BN319" s="517"/>
      <c r="BO319" s="517"/>
      <c r="BP319" s="517"/>
      <c r="BQ319" s="517"/>
      <c r="BR319" s="517"/>
      <c r="BS319" s="517"/>
      <c r="BT319" s="517"/>
      <c r="BU319" s="517"/>
      <c r="BV319" s="517"/>
      <c r="BW319" s="517"/>
      <c r="BX319" s="517"/>
      <c r="BY319" s="517"/>
      <c r="BZ319" s="517"/>
      <c r="CA319" s="517"/>
      <c r="CB319" s="517"/>
      <c r="CC319" s="517"/>
      <c r="CD319" s="517"/>
      <c r="CE319" s="517"/>
      <c r="CF319" s="517"/>
      <c r="CG319" s="517"/>
      <c r="CH319" s="517"/>
      <c r="CI319" s="517"/>
      <c r="CJ319" s="517"/>
      <c r="CK319" s="517"/>
      <c r="CL319" s="517"/>
      <c r="CM319" s="517"/>
      <c r="CN319" s="517"/>
      <c r="CO319" s="517"/>
      <c r="CP319" s="517"/>
      <c r="CQ319" s="517"/>
      <c r="CR319" s="517"/>
      <c r="CS319" s="517"/>
      <c r="CT319" s="517"/>
      <c r="CU319" s="517"/>
      <c r="CV319" s="517"/>
      <c r="CW319" s="517"/>
      <c r="CX319" s="517"/>
      <c r="CY319" s="517"/>
      <c r="CZ319" s="517"/>
      <c r="DA319" s="517"/>
      <c r="DB319" s="517"/>
      <c r="DC319" s="517"/>
      <c r="DD319" s="517"/>
      <c r="DE319" s="517"/>
      <c r="DF319" s="517"/>
      <c r="DG319" s="517"/>
      <c r="DH319" s="517"/>
      <c r="DI319" s="517"/>
      <c r="DJ319" s="517"/>
      <c r="DK319" s="517"/>
      <c r="DL319" s="517"/>
      <c r="DM319" s="517"/>
      <c r="DN319" s="517"/>
      <c r="DO319" s="517"/>
      <c r="DP319" s="517"/>
      <c r="DQ319" s="517"/>
      <c r="DR319" s="517"/>
      <c r="DS319" s="517"/>
      <c r="DT319" s="517"/>
      <c r="DU319" s="517"/>
      <c r="DV319" s="517"/>
      <c r="DW319" s="517"/>
      <c r="DX319" s="517"/>
      <c r="DY319" s="517"/>
      <c r="DZ319" s="517"/>
      <c r="EA319" s="517"/>
      <c r="EB319" s="517"/>
      <c r="EC319" s="517"/>
      <c r="ED319" s="517"/>
      <c r="EE319" s="517"/>
      <c r="EF319" s="517"/>
      <c r="EG319" s="517"/>
      <c r="EH319" s="517"/>
      <c r="EI319" s="517"/>
      <c r="EJ319" s="517"/>
      <c r="EK319" s="517"/>
      <c r="EL319" s="517"/>
      <c r="EM319" s="517"/>
      <c r="EN319" s="517"/>
      <c r="EO319" s="517"/>
      <c r="EP319" s="517"/>
      <c r="EQ319" s="517"/>
      <c r="ER319" s="517"/>
      <c r="ES319" s="517"/>
      <c r="ET319" s="517"/>
      <c r="EU319" s="517"/>
      <c r="EV319" s="517"/>
      <c r="EW319" s="517"/>
      <c r="EX319" s="517"/>
      <c r="EY319" s="517"/>
      <c r="EZ319" s="517"/>
      <c r="FA319" s="517"/>
      <c r="FB319" s="517"/>
      <c r="FC319" s="517"/>
      <c r="FD319" s="517"/>
      <c r="FE319" s="517"/>
      <c r="FF319" s="517"/>
    </row>
    <row r="321" spans="6:162" s="519" customFormat="1" ht="15.75" customHeight="1">
      <c r="F321" s="517"/>
      <c r="G321" s="517"/>
      <c r="H321" s="517"/>
      <c r="I321" s="517"/>
      <c r="J321" s="517"/>
      <c r="K321" s="517"/>
      <c r="L321" s="517"/>
      <c r="M321" s="517"/>
      <c r="N321" s="517"/>
      <c r="O321" s="517"/>
      <c r="P321" s="517"/>
      <c r="Q321" s="517"/>
      <c r="R321" s="517"/>
      <c r="S321" s="517"/>
      <c r="T321" s="517"/>
      <c r="U321" s="517"/>
      <c r="V321" s="517"/>
      <c r="W321" s="517"/>
      <c r="X321" s="517"/>
      <c r="Y321" s="517"/>
      <c r="AA321" s="517"/>
      <c r="AC321" s="517"/>
      <c r="AD321" s="517"/>
      <c r="AE321" s="517"/>
      <c r="AF321" s="517"/>
      <c r="AG321" s="517"/>
      <c r="AH321" s="518"/>
      <c r="AI321" s="518"/>
      <c r="AJ321" s="517"/>
      <c r="AK321" s="517"/>
      <c r="AL321" s="517"/>
      <c r="AM321" s="517"/>
      <c r="AN321" s="517"/>
      <c r="AO321" s="517"/>
      <c r="AP321" s="517"/>
      <c r="AQ321" s="517"/>
      <c r="AR321" s="517"/>
      <c r="AS321" s="517"/>
      <c r="AT321" s="517"/>
      <c r="AU321" s="517"/>
      <c r="AV321" s="517"/>
      <c r="AW321" s="517"/>
      <c r="AX321" s="517"/>
      <c r="AY321" s="517"/>
      <c r="AZ321" s="517"/>
      <c r="BA321" s="517"/>
      <c r="BB321" s="517"/>
      <c r="BC321" s="517"/>
      <c r="BD321" s="517"/>
      <c r="BE321" s="517"/>
      <c r="BF321" s="517"/>
      <c r="BG321" s="517"/>
      <c r="BH321" s="517"/>
      <c r="BI321" s="517"/>
      <c r="BJ321" s="517"/>
      <c r="BK321" s="517"/>
      <c r="BL321" s="517"/>
      <c r="BM321" s="517"/>
      <c r="BN321" s="517"/>
      <c r="BO321" s="517"/>
      <c r="BP321" s="517"/>
      <c r="BQ321" s="517"/>
      <c r="BR321" s="517"/>
      <c r="BS321" s="517"/>
      <c r="BT321" s="517"/>
      <c r="BU321" s="517"/>
      <c r="BV321" s="517"/>
      <c r="BW321" s="517"/>
      <c r="BX321" s="517"/>
      <c r="BY321" s="517"/>
      <c r="BZ321" s="517"/>
      <c r="CA321" s="517"/>
      <c r="CB321" s="517"/>
      <c r="CC321" s="517"/>
      <c r="CD321" s="517"/>
      <c r="CE321" s="517"/>
      <c r="CF321" s="517"/>
      <c r="CG321" s="517"/>
      <c r="CH321" s="517"/>
      <c r="CI321" s="517"/>
      <c r="CJ321" s="517"/>
      <c r="CK321" s="517"/>
      <c r="CL321" s="517"/>
      <c r="CM321" s="517"/>
      <c r="CN321" s="517"/>
      <c r="CO321" s="517"/>
      <c r="CP321" s="517"/>
      <c r="CQ321" s="517"/>
      <c r="CR321" s="517"/>
      <c r="CS321" s="517"/>
      <c r="CT321" s="517"/>
      <c r="CU321" s="517"/>
      <c r="CV321" s="517"/>
      <c r="CW321" s="517"/>
      <c r="CX321" s="517"/>
      <c r="CY321" s="517"/>
      <c r="CZ321" s="517"/>
      <c r="DA321" s="517"/>
      <c r="DB321" s="517"/>
      <c r="DC321" s="517"/>
      <c r="DD321" s="517"/>
      <c r="DE321" s="517"/>
      <c r="DF321" s="517"/>
      <c r="DG321" s="517"/>
      <c r="DH321" s="517"/>
      <c r="DI321" s="517"/>
      <c r="DJ321" s="517"/>
      <c r="DK321" s="517"/>
      <c r="DL321" s="517"/>
      <c r="DM321" s="517"/>
      <c r="DN321" s="517"/>
      <c r="DO321" s="517"/>
      <c r="DP321" s="517"/>
      <c r="DQ321" s="517"/>
      <c r="DR321" s="517"/>
      <c r="DS321" s="517"/>
      <c r="DT321" s="517"/>
      <c r="DU321" s="517"/>
      <c r="DV321" s="517"/>
      <c r="DW321" s="517"/>
      <c r="DX321" s="517"/>
      <c r="DY321" s="517"/>
      <c r="DZ321" s="517"/>
      <c r="EA321" s="517"/>
      <c r="EB321" s="517"/>
      <c r="EC321" s="517"/>
      <c r="ED321" s="517"/>
      <c r="EE321" s="517"/>
      <c r="EF321" s="517"/>
      <c r="EG321" s="517"/>
      <c r="EH321" s="517"/>
      <c r="EI321" s="517"/>
      <c r="EJ321" s="517"/>
      <c r="EK321" s="517"/>
      <c r="EL321" s="517"/>
      <c r="EM321" s="517"/>
      <c r="EN321" s="517"/>
      <c r="EO321" s="517"/>
      <c r="EP321" s="517"/>
      <c r="EQ321" s="517"/>
      <c r="ER321" s="517"/>
      <c r="ES321" s="517"/>
      <c r="ET321" s="517"/>
      <c r="EU321" s="517"/>
      <c r="EV321" s="517"/>
      <c r="EW321" s="517"/>
      <c r="EX321" s="517"/>
      <c r="EY321" s="517"/>
      <c r="EZ321" s="517"/>
      <c r="FA321" s="517"/>
      <c r="FB321" s="517"/>
      <c r="FC321" s="517"/>
      <c r="FD321" s="517"/>
      <c r="FE321" s="517"/>
      <c r="FF321" s="517"/>
    </row>
    <row r="323" spans="6:162" s="519" customFormat="1" ht="15.75" customHeight="1">
      <c r="F323" s="517"/>
      <c r="G323" s="517"/>
      <c r="H323" s="517"/>
      <c r="I323" s="517"/>
      <c r="J323" s="517"/>
      <c r="K323" s="517"/>
      <c r="L323" s="517"/>
      <c r="M323" s="517"/>
      <c r="N323" s="517"/>
      <c r="O323" s="517"/>
      <c r="P323" s="517"/>
      <c r="Q323" s="517"/>
      <c r="R323" s="517"/>
      <c r="S323" s="517"/>
      <c r="T323" s="517"/>
      <c r="U323" s="517"/>
      <c r="V323" s="517"/>
      <c r="W323" s="517"/>
      <c r="X323" s="517"/>
      <c r="Y323" s="517"/>
      <c r="AA323" s="517"/>
      <c r="AC323" s="517"/>
      <c r="AD323" s="517"/>
      <c r="AE323" s="517"/>
      <c r="AF323" s="517"/>
      <c r="AG323" s="517"/>
      <c r="AH323" s="518"/>
      <c r="AI323" s="518"/>
      <c r="AJ323" s="517"/>
      <c r="AK323" s="517"/>
      <c r="AL323" s="517"/>
      <c r="AM323" s="517"/>
      <c r="AN323" s="517"/>
      <c r="AO323" s="517"/>
      <c r="AP323" s="517"/>
      <c r="AQ323" s="517"/>
      <c r="AR323" s="517"/>
      <c r="AS323" s="517"/>
      <c r="AT323" s="517"/>
      <c r="AU323" s="517"/>
      <c r="AV323" s="517"/>
      <c r="AW323" s="517"/>
      <c r="AX323" s="517"/>
      <c r="AY323" s="517"/>
      <c r="AZ323" s="517"/>
      <c r="BA323" s="517"/>
      <c r="BB323" s="517"/>
      <c r="BC323" s="517"/>
      <c r="BD323" s="517"/>
      <c r="BE323" s="517"/>
      <c r="BF323" s="517"/>
      <c r="BG323" s="517"/>
      <c r="BH323" s="517"/>
      <c r="BI323" s="517"/>
      <c r="BJ323" s="517"/>
      <c r="BK323" s="517"/>
      <c r="BL323" s="517"/>
      <c r="BM323" s="517"/>
      <c r="BN323" s="517"/>
      <c r="BO323" s="517"/>
      <c r="BP323" s="517"/>
      <c r="BQ323" s="517"/>
      <c r="BR323" s="517"/>
      <c r="BS323" s="517"/>
      <c r="BT323" s="517"/>
      <c r="BU323" s="517"/>
      <c r="BV323" s="517"/>
      <c r="BW323" s="517"/>
      <c r="BX323" s="517"/>
      <c r="BY323" s="517"/>
      <c r="BZ323" s="517"/>
      <c r="CA323" s="517"/>
      <c r="CB323" s="517"/>
      <c r="CC323" s="517"/>
      <c r="CD323" s="517"/>
      <c r="CE323" s="517"/>
      <c r="CF323" s="517"/>
      <c r="CG323" s="517"/>
      <c r="CH323" s="517"/>
      <c r="CI323" s="517"/>
      <c r="CJ323" s="517"/>
      <c r="CK323" s="517"/>
      <c r="CL323" s="517"/>
      <c r="CM323" s="517"/>
      <c r="CN323" s="517"/>
      <c r="CO323" s="517"/>
      <c r="CP323" s="517"/>
      <c r="CQ323" s="517"/>
      <c r="CR323" s="517"/>
      <c r="CS323" s="517"/>
      <c r="CT323" s="517"/>
      <c r="CU323" s="517"/>
      <c r="CV323" s="517"/>
      <c r="CW323" s="517"/>
      <c r="CX323" s="517"/>
      <c r="CY323" s="517"/>
      <c r="CZ323" s="517"/>
      <c r="DA323" s="517"/>
      <c r="DB323" s="517"/>
      <c r="DC323" s="517"/>
      <c r="DD323" s="517"/>
      <c r="DE323" s="517"/>
      <c r="DF323" s="517"/>
      <c r="DG323" s="517"/>
      <c r="DH323" s="517"/>
      <c r="DI323" s="517"/>
      <c r="DJ323" s="517"/>
      <c r="DK323" s="517"/>
      <c r="DL323" s="517"/>
      <c r="DM323" s="517"/>
      <c r="DN323" s="517"/>
      <c r="DO323" s="517"/>
      <c r="DP323" s="517"/>
      <c r="DQ323" s="517"/>
      <c r="DR323" s="517"/>
      <c r="DS323" s="517"/>
      <c r="DT323" s="517"/>
      <c r="DU323" s="517"/>
      <c r="DV323" s="517"/>
      <c r="DW323" s="517"/>
      <c r="DX323" s="517"/>
      <c r="DY323" s="517"/>
      <c r="DZ323" s="517"/>
      <c r="EA323" s="517"/>
      <c r="EB323" s="517"/>
      <c r="EC323" s="517"/>
      <c r="ED323" s="517"/>
      <c r="EE323" s="517"/>
      <c r="EF323" s="517"/>
      <c r="EG323" s="517"/>
      <c r="EH323" s="517"/>
      <c r="EI323" s="517"/>
      <c r="EJ323" s="517"/>
      <c r="EK323" s="517"/>
      <c r="EL323" s="517"/>
      <c r="EM323" s="517"/>
      <c r="EN323" s="517"/>
      <c r="EO323" s="517"/>
      <c r="EP323" s="517"/>
      <c r="EQ323" s="517"/>
      <c r="ER323" s="517"/>
      <c r="ES323" s="517"/>
      <c r="ET323" s="517"/>
      <c r="EU323" s="517"/>
      <c r="EV323" s="517"/>
      <c r="EW323" s="517"/>
      <c r="EX323" s="517"/>
      <c r="EY323" s="517"/>
      <c r="EZ323" s="517"/>
      <c r="FA323" s="517"/>
      <c r="FB323" s="517"/>
      <c r="FC323" s="517"/>
      <c r="FD323" s="517"/>
      <c r="FE323" s="517"/>
      <c r="FF323" s="517"/>
    </row>
    <row r="325" spans="6:162" s="519" customFormat="1" ht="15.75" customHeight="1">
      <c r="F325" s="517"/>
      <c r="G325" s="517"/>
      <c r="H325" s="517"/>
      <c r="I325" s="517"/>
      <c r="J325" s="517"/>
      <c r="K325" s="517"/>
      <c r="L325" s="517"/>
      <c r="M325" s="517"/>
      <c r="N325" s="517"/>
      <c r="O325" s="517"/>
      <c r="P325" s="517"/>
      <c r="Q325" s="517"/>
      <c r="R325" s="517"/>
      <c r="S325" s="517"/>
      <c r="T325" s="517"/>
      <c r="U325" s="517"/>
      <c r="V325" s="517"/>
      <c r="W325" s="517"/>
      <c r="X325" s="517"/>
      <c r="Y325" s="517"/>
      <c r="AA325" s="517"/>
      <c r="AC325" s="517"/>
      <c r="AD325" s="517"/>
      <c r="AE325" s="517"/>
      <c r="AF325" s="517"/>
      <c r="AG325" s="517"/>
      <c r="AH325" s="518"/>
      <c r="AI325" s="518"/>
      <c r="AJ325" s="517"/>
      <c r="AK325" s="517"/>
      <c r="AL325" s="517"/>
      <c r="AM325" s="517"/>
      <c r="AN325" s="517"/>
      <c r="AO325" s="517"/>
      <c r="AP325" s="517"/>
      <c r="AQ325" s="517"/>
      <c r="AR325" s="517"/>
      <c r="AS325" s="517"/>
      <c r="AT325" s="517"/>
      <c r="AU325" s="517"/>
      <c r="AV325" s="517"/>
      <c r="AW325" s="517"/>
      <c r="AX325" s="517"/>
      <c r="AY325" s="517"/>
      <c r="AZ325" s="517"/>
      <c r="BA325" s="517"/>
      <c r="BB325" s="517"/>
      <c r="BC325" s="517"/>
      <c r="BD325" s="517"/>
      <c r="BE325" s="517"/>
      <c r="BF325" s="517"/>
      <c r="BG325" s="517"/>
      <c r="BH325" s="517"/>
      <c r="BI325" s="517"/>
      <c r="BJ325" s="517"/>
      <c r="BK325" s="517"/>
      <c r="BL325" s="517"/>
      <c r="BM325" s="517"/>
      <c r="BN325" s="517"/>
      <c r="BO325" s="517"/>
      <c r="BP325" s="517"/>
      <c r="BQ325" s="517"/>
      <c r="BR325" s="517"/>
      <c r="BS325" s="517"/>
      <c r="BT325" s="517"/>
      <c r="BU325" s="517"/>
      <c r="BV325" s="517"/>
      <c r="BW325" s="517"/>
      <c r="BX325" s="517"/>
      <c r="BY325" s="517"/>
      <c r="BZ325" s="517"/>
      <c r="CA325" s="517"/>
      <c r="CB325" s="517"/>
      <c r="CC325" s="517"/>
      <c r="CD325" s="517"/>
      <c r="CE325" s="517"/>
      <c r="CF325" s="517"/>
      <c r="CG325" s="517"/>
      <c r="CH325" s="517"/>
      <c r="CI325" s="517"/>
      <c r="CJ325" s="517"/>
      <c r="CK325" s="517"/>
      <c r="CL325" s="517"/>
      <c r="CM325" s="517"/>
      <c r="CN325" s="517"/>
      <c r="CO325" s="517"/>
      <c r="CP325" s="517"/>
      <c r="CQ325" s="517"/>
      <c r="CR325" s="517"/>
      <c r="CS325" s="517"/>
      <c r="CT325" s="517"/>
      <c r="CU325" s="517"/>
      <c r="CV325" s="517"/>
      <c r="CW325" s="517"/>
      <c r="CX325" s="517"/>
      <c r="CY325" s="517"/>
      <c r="CZ325" s="517"/>
      <c r="DA325" s="517"/>
      <c r="DB325" s="517"/>
      <c r="DC325" s="517"/>
      <c r="DD325" s="517"/>
      <c r="DE325" s="517"/>
      <c r="DF325" s="517"/>
      <c r="DG325" s="517"/>
      <c r="DH325" s="517"/>
      <c r="DI325" s="517"/>
      <c r="DJ325" s="517"/>
      <c r="DK325" s="517"/>
      <c r="DL325" s="517"/>
      <c r="DM325" s="517"/>
      <c r="DN325" s="517"/>
      <c r="DO325" s="517"/>
      <c r="DP325" s="517"/>
      <c r="DQ325" s="517"/>
      <c r="DR325" s="517"/>
      <c r="DS325" s="517"/>
      <c r="DT325" s="517"/>
      <c r="DU325" s="517"/>
      <c r="DV325" s="517"/>
      <c r="DW325" s="517"/>
      <c r="DX325" s="517"/>
      <c r="DY325" s="517"/>
      <c r="DZ325" s="517"/>
      <c r="EA325" s="517"/>
      <c r="EB325" s="517"/>
      <c r="EC325" s="517"/>
      <c r="ED325" s="517"/>
      <c r="EE325" s="517"/>
      <c r="EF325" s="517"/>
      <c r="EG325" s="517"/>
      <c r="EH325" s="517"/>
      <c r="EI325" s="517"/>
      <c r="EJ325" s="517"/>
      <c r="EK325" s="517"/>
      <c r="EL325" s="517"/>
      <c r="EM325" s="517"/>
      <c r="EN325" s="517"/>
      <c r="EO325" s="517"/>
      <c r="EP325" s="517"/>
      <c r="EQ325" s="517"/>
      <c r="ER325" s="517"/>
      <c r="ES325" s="517"/>
      <c r="ET325" s="517"/>
      <c r="EU325" s="517"/>
      <c r="EV325" s="517"/>
      <c r="EW325" s="517"/>
      <c r="EX325" s="517"/>
      <c r="EY325" s="517"/>
      <c r="EZ325" s="517"/>
      <c r="FA325" s="517"/>
      <c r="FB325" s="517"/>
      <c r="FC325" s="517"/>
      <c r="FD325" s="517"/>
      <c r="FE325" s="517"/>
      <c r="FF325" s="517"/>
    </row>
    <row r="327" spans="6:162" s="519" customFormat="1" ht="15.75" customHeight="1">
      <c r="F327" s="517"/>
      <c r="G327" s="517"/>
      <c r="H327" s="517"/>
      <c r="I327" s="517"/>
      <c r="J327" s="517"/>
      <c r="K327" s="517"/>
      <c r="L327" s="517"/>
      <c r="M327" s="517"/>
      <c r="N327" s="517"/>
      <c r="O327" s="517"/>
      <c r="P327" s="517"/>
      <c r="Q327" s="517"/>
      <c r="R327" s="517"/>
      <c r="S327" s="517"/>
      <c r="T327" s="517"/>
      <c r="U327" s="517"/>
      <c r="V327" s="517"/>
      <c r="W327" s="517"/>
      <c r="X327" s="517"/>
      <c r="Y327" s="517"/>
      <c r="AA327" s="517"/>
      <c r="AC327" s="517"/>
      <c r="AD327" s="517"/>
      <c r="AE327" s="517"/>
      <c r="AF327" s="517"/>
      <c r="AG327" s="517"/>
      <c r="AH327" s="518"/>
      <c r="AI327" s="518"/>
      <c r="AJ327" s="517"/>
      <c r="AK327" s="517"/>
      <c r="AL327" s="517"/>
      <c r="AM327" s="517"/>
      <c r="AN327" s="517"/>
      <c r="AO327" s="517"/>
      <c r="AP327" s="517"/>
      <c r="AQ327" s="517"/>
      <c r="AR327" s="517"/>
      <c r="AS327" s="517"/>
      <c r="AT327" s="517"/>
      <c r="AU327" s="517"/>
      <c r="AV327" s="517"/>
      <c r="AW327" s="517"/>
      <c r="AX327" s="517"/>
      <c r="AY327" s="517"/>
      <c r="AZ327" s="517"/>
      <c r="BA327" s="517"/>
      <c r="BB327" s="517"/>
      <c r="BC327" s="517"/>
      <c r="BD327" s="517"/>
      <c r="BE327" s="517"/>
      <c r="BF327" s="517"/>
      <c r="BG327" s="517"/>
      <c r="BH327" s="517"/>
      <c r="BI327" s="517"/>
      <c r="BJ327" s="517"/>
      <c r="BK327" s="517"/>
      <c r="BL327" s="517"/>
      <c r="BM327" s="517"/>
      <c r="BN327" s="517"/>
      <c r="BO327" s="517"/>
      <c r="BP327" s="517"/>
      <c r="BQ327" s="517"/>
      <c r="BR327" s="517"/>
      <c r="BS327" s="517"/>
      <c r="BT327" s="517"/>
      <c r="BU327" s="517"/>
      <c r="BV327" s="517"/>
      <c r="BW327" s="517"/>
      <c r="BX327" s="517"/>
      <c r="BY327" s="517"/>
      <c r="BZ327" s="517"/>
      <c r="CA327" s="517"/>
      <c r="CB327" s="517"/>
      <c r="CC327" s="517"/>
      <c r="CD327" s="517"/>
      <c r="CE327" s="517"/>
      <c r="CF327" s="517"/>
      <c r="CG327" s="517"/>
      <c r="CH327" s="517"/>
      <c r="CI327" s="517"/>
      <c r="CJ327" s="517"/>
      <c r="CK327" s="517"/>
      <c r="CL327" s="517"/>
      <c r="CM327" s="517"/>
      <c r="CN327" s="517"/>
      <c r="CO327" s="517"/>
      <c r="CP327" s="517"/>
      <c r="CQ327" s="517"/>
      <c r="CR327" s="517"/>
      <c r="CS327" s="517"/>
      <c r="CT327" s="517"/>
      <c r="CU327" s="517"/>
      <c r="CV327" s="517"/>
      <c r="CW327" s="517"/>
      <c r="CX327" s="517"/>
      <c r="CY327" s="517"/>
      <c r="CZ327" s="517"/>
      <c r="DA327" s="517"/>
      <c r="DB327" s="517"/>
      <c r="DC327" s="517"/>
      <c r="DD327" s="517"/>
      <c r="DE327" s="517"/>
      <c r="DF327" s="517"/>
      <c r="DG327" s="517"/>
      <c r="DH327" s="517"/>
      <c r="DI327" s="517"/>
      <c r="DJ327" s="517"/>
      <c r="DK327" s="517"/>
      <c r="DL327" s="517"/>
      <c r="DM327" s="517"/>
      <c r="DN327" s="517"/>
      <c r="DO327" s="517"/>
      <c r="DP327" s="517"/>
      <c r="DQ327" s="517"/>
      <c r="DR327" s="517"/>
      <c r="DS327" s="517"/>
      <c r="DT327" s="517"/>
      <c r="DU327" s="517"/>
      <c r="DV327" s="517"/>
      <c r="DW327" s="517"/>
      <c r="DX327" s="517"/>
      <c r="DY327" s="517"/>
      <c r="DZ327" s="517"/>
      <c r="EA327" s="517"/>
      <c r="EB327" s="517"/>
      <c r="EC327" s="517"/>
      <c r="ED327" s="517"/>
      <c r="EE327" s="517"/>
      <c r="EF327" s="517"/>
      <c r="EG327" s="517"/>
      <c r="EH327" s="517"/>
      <c r="EI327" s="517"/>
      <c r="EJ327" s="517"/>
      <c r="EK327" s="517"/>
      <c r="EL327" s="517"/>
      <c r="EM327" s="517"/>
      <c r="EN327" s="517"/>
      <c r="EO327" s="517"/>
      <c r="EP327" s="517"/>
      <c r="EQ327" s="517"/>
      <c r="ER327" s="517"/>
      <c r="ES327" s="517"/>
      <c r="ET327" s="517"/>
      <c r="EU327" s="517"/>
      <c r="EV327" s="517"/>
      <c r="EW327" s="517"/>
      <c r="EX327" s="517"/>
      <c r="EY327" s="517"/>
      <c r="EZ327" s="517"/>
      <c r="FA327" s="517"/>
      <c r="FB327" s="517"/>
      <c r="FC327" s="517"/>
      <c r="FD327" s="517"/>
      <c r="FE327" s="517"/>
      <c r="FF327" s="517"/>
    </row>
    <row r="329" spans="6:162" s="519" customFormat="1" ht="15.75" customHeight="1">
      <c r="F329" s="517"/>
      <c r="G329" s="517"/>
      <c r="H329" s="517"/>
      <c r="I329" s="517"/>
      <c r="J329" s="517"/>
      <c r="K329" s="517"/>
      <c r="L329" s="517"/>
      <c r="M329" s="517"/>
      <c r="N329" s="517"/>
      <c r="O329" s="517"/>
      <c r="P329" s="517"/>
      <c r="Q329" s="517"/>
      <c r="R329" s="517"/>
      <c r="S329" s="517"/>
      <c r="T329" s="517"/>
      <c r="U329" s="517"/>
      <c r="V329" s="517"/>
      <c r="W329" s="517"/>
      <c r="X329" s="517"/>
      <c r="Y329" s="517"/>
      <c r="AA329" s="517"/>
      <c r="AC329" s="517"/>
      <c r="AD329" s="517"/>
      <c r="AE329" s="517"/>
      <c r="AF329" s="517"/>
      <c r="AG329" s="517"/>
      <c r="AH329" s="518"/>
      <c r="AI329" s="518"/>
      <c r="AJ329" s="517"/>
      <c r="AK329" s="517"/>
      <c r="AL329" s="517"/>
      <c r="AM329" s="517"/>
      <c r="AN329" s="517"/>
      <c r="AO329" s="517"/>
      <c r="AP329" s="517"/>
      <c r="AQ329" s="517"/>
      <c r="AR329" s="517"/>
      <c r="AS329" s="517"/>
      <c r="AT329" s="517"/>
      <c r="AU329" s="517"/>
      <c r="AV329" s="517"/>
      <c r="AW329" s="517"/>
      <c r="AX329" s="517"/>
      <c r="AY329" s="517"/>
      <c r="AZ329" s="517"/>
      <c r="BA329" s="517"/>
      <c r="BB329" s="517"/>
      <c r="BC329" s="517"/>
      <c r="BD329" s="517"/>
      <c r="BE329" s="517"/>
      <c r="BF329" s="517"/>
      <c r="BG329" s="517"/>
      <c r="BH329" s="517"/>
      <c r="BI329" s="517"/>
      <c r="BJ329" s="517"/>
      <c r="BK329" s="517"/>
      <c r="BL329" s="517"/>
      <c r="BM329" s="517"/>
      <c r="BN329" s="517"/>
      <c r="BO329" s="517"/>
      <c r="BP329" s="517"/>
      <c r="BQ329" s="517"/>
      <c r="BR329" s="517"/>
      <c r="BS329" s="517"/>
      <c r="BT329" s="517"/>
      <c r="BU329" s="517"/>
      <c r="BV329" s="517"/>
      <c r="BW329" s="517"/>
      <c r="BX329" s="517"/>
      <c r="BY329" s="517"/>
      <c r="BZ329" s="517"/>
      <c r="CA329" s="517"/>
      <c r="CB329" s="517"/>
      <c r="CC329" s="517"/>
      <c r="CD329" s="517"/>
      <c r="CE329" s="517"/>
      <c r="CF329" s="517"/>
      <c r="CG329" s="517"/>
      <c r="CH329" s="517"/>
      <c r="CI329" s="517"/>
      <c r="CJ329" s="517"/>
      <c r="CK329" s="517"/>
      <c r="CL329" s="517"/>
      <c r="CM329" s="517"/>
      <c r="CN329" s="517"/>
      <c r="CO329" s="517"/>
      <c r="CP329" s="517"/>
      <c r="CQ329" s="517"/>
      <c r="CR329" s="517"/>
      <c r="CS329" s="517"/>
      <c r="CT329" s="517"/>
      <c r="CU329" s="517"/>
      <c r="CV329" s="517"/>
      <c r="CW329" s="517"/>
      <c r="CX329" s="517"/>
      <c r="CY329" s="517"/>
      <c r="CZ329" s="517"/>
      <c r="DA329" s="517"/>
      <c r="DB329" s="517"/>
      <c r="DC329" s="517"/>
      <c r="DD329" s="517"/>
      <c r="DE329" s="517"/>
      <c r="DF329" s="517"/>
      <c r="DG329" s="517"/>
      <c r="DH329" s="517"/>
      <c r="DI329" s="517"/>
      <c r="DJ329" s="517"/>
      <c r="DK329" s="517"/>
      <c r="DL329" s="517"/>
      <c r="DM329" s="517"/>
      <c r="DN329" s="517"/>
      <c r="DO329" s="517"/>
      <c r="DP329" s="517"/>
      <c r="DQ329" s="517"/>
      <c r="DR329" s="517"/>
      <c r="DS329" s="517"/>
      <c r="DT329" s="517"/>
      <c r="DU329" s="517"/>
      <c r="DV329" s="517"/>
      <c r="DW329" s="517"/>
      <c r="DX329" s="517"/>
      <c r="DY329" s="517"/>
      <c r="DZ329" s="517"/>
      <c r="EA329" s="517"/>
      <c r="EB329" s="517"/>
      <c r="EC329" s="517"/>
      <c r="ED329" s="517"/>
      <c r="EE329" s="517"/>
      <c r="EF329" s="517"/>
      <c r="EG329" s="517"/>
      <c r="EH329" s="517"/>
      <c r="EI329" s="517"/>
      <c r="EJ329" s="517"/>
      <c r="EK329" s="517"/>
      <c r="EL329" s="517"/>
      <c r="EM329" s="517"/>
      <c r="EN329" s="517"/>
      <c r="EO329" s="517"/>
      <c r="EP329" s="517"/>
      <c r="EQ329" s="517"/>
      <c r="ER329" s="517"/>
      <c r="ES329" s="517"/>
      <c r="ET329" s="517"/>
      <c r="EU329" s="517"/>
      <c r="EV329" s="517"/>
      <c r="EW329" s="517"/>
      <c r="EX329" s="517"/>
      <c r="EY329" s="517"/>
      <c r="EZ329" s="517"/>
      <c r="FA329" s="517"/>
      <c r="FB329" s="517"/>
      <c r="FC329" s="517"/>
      <c r="FD329" s="517"/>
      <c r="FE329" s="517"/>
      <c r="FF329" s="517"/>
    </row>
    <row r="331" spans="6:162" s="519" customFormat="1" ht="15.75" customHeight="1">
      <c r="F331" s="517"/>
      <c r="G331" s="517"/>
      <c r="H331" s="517"/>
      <c r="I331" s="517"/>
      <c r="J331" s="517"/>
      <c r="K331" s="517"/>
      <c r="L331" s="517"/>
      <c r="M331" s="517"/>
      <c r="N331" s="517"/>
      <c r="O331" s="517"/>
      <c r="P331" s="517"/>
      <c r="Q331" s="517"/>
      <c r="R331" s="517"/>
      <c r="S331" s="517"/>
      <c r="T331" s="517"/>
      <c r="U331" s="517"/>
      <c r="V331" s="517"/>
      <c r="W331" s="517"/>
      <c r="X331" s="517"/>
      <c r="Y331" s="517"/>
      <c r="AA331" s="517"/>
      <c r="AC331" s="517"/>
      <c r="AD331" s="517"/>
      <c r="AE331" s="517"/>
      <c r="AF331" s="517"/>
      <c r="AG331" s="517"/>
      <c r="AH331" s="518"/>
      <c r="AI331" s="518"/>
      <c r="AJ331" s="517"/>
      <c r="AK331" s="517"/>
      <c r="AL331" s="517"/>
      <c r="AM331" s="517"/>
      <c r="AN331" s="517"/>
      <c r="AO331" s="517"/>
      <c r="AP331" s="517"/>
      <c r="AQ331" s="517"/>
      <c r="AR331" s="517"/>
      <c r="AS331" s="517"/>
      <c r="AT331" s="517"/>
      <c r="AU331" s="517"/>
      <c r="AV331" s="517"/>
      <c r="AW331" s="517"/>
      <c r="AX331" s="517"/>
      <c r="AY331" s="517"/>
      <c r="AZ331" s="517"/>
      <c r="BA331" s="517"/>
      <c r="BB331" s="517"/>
      <c r="BC331" s="517"/>
      <c r="BD331" s="517"/>
      <c r="BE331" s="517"/>
      <c r="BF331" s="517"/>
      <c r="BG331" s="517"/>
      <c r="BH331" s="517"/>
      <c r="BI331" s="517"/>
      <c r="BJ331" s="517"/>
      <c r="BK331" s="517"/>
      <c r="BL331" s="517"/>
      <c r="BM331" s="517"/>
      <c r="BN331" s="517"/>
      <c r="BO331" s="517"/>
      <c r="BP331" s="517"/>
      <c r="BQ331" s="517"/>
      <c r="BR331" s="517"/>
      <c r="BS331" s="517"/>
      <c r="BT331" s="517"/>
      <c r="BU331" s="517"/>
      <c r="BV331" s="517"/>
      <c r="BW331" s="517"/>
      <c r="BX331" s="517"/>
      <c r="BY331" s="517"/>
      <c r="BZ331" s="517"/>
      <c r="CA331" s="517"/>
      <c r="CB331" s="517"/>
      <c r="CC331" s="517"/>
      <c r="CD331" s="517"/>
      <c r="CE331" s="517"/>
      <c r="CF331" s="517"/>
      <c r="CG331" s="517"/>
      <c r="CH331" s="517"/>
      <c r="CI331" s="517"/>
      <c r="CJ331" s="517"/>
      <c r="CK331" s="517"/>
      <c r="CL331" s="517"/>
      <c r="CM331" s="517"/>
      <c r="CN331" s="517"/>
      <c r="CO331" s="517"/>
      <c r="CP331" s="517"/>
      <c r="CQ331" s="517"/>
      <c r="CR331" s="517"/>
      <c r="CS331" s="517"/>
      <c r="CT331" s="517"/>
      <c r="CU331" s="517"/>
      <c r="CV331" s="517"/>
      <c r="CW331" s="517"/>
      <c r="CX331" s="517"/>
      <c r="CY331" s="517"/>
      <c r="CZ331" s="517"/>
      <c r="DA331" s="517"/>
      <c r="DB331" s="517"/>
      <c r="DC331" s="517"/>
      <c r="DD331" s="517"/>
      <c r="DE331" s="517"/>
      <c r="DF331" s="517"/>
      <c r="DG331" s="517"/>
      <c r="DH331" s="517"/>
      <c r="DI331" s="517"/>
      <c r="DJ331" s="517"/>
      <c r="DK331" s="517"/>
      <c r="DL331" s="517"/>
      <c r="DM331" s="517"/>
      <c r="DN331" s="517"/>
      <c r="DO331" s="517"/>
      <c r="DP331" s="517"/>
      <c r="DQ331" s="517"/>
      <c r="DR331" s="517"/>
      <c r="DS331" s="517"/>
      <c r="DT331" s="517"/>
      <c r="DU331" s="517"/>
      <c r="DV331" s="517"/>
      <c r="DW331" s="517"/>
      <c r="DX331" s="517"/>
      <c r="DY331" s="517"/>
      <c r="DZ331" s="517"/>
      <c r="EA331" s="517"/>
      <c r="EB331" s="517"/>
      <c r="EC331" s="517"/>
      <c r="ED331" s="517"/>
      <c r="EE331" s="517"/>
      <c r="EF331" s="517"/>
      <c r="EG331" s="517"/>
      <c r="EH331" s="517"/>
      <c r="EI331" s="517"/>
      <c r="EJ331" s="517"/>
      <c r="EK331" s="517"/>
      <c r="EL331" s="517"/>
      <c r="EM331" s="517"/>
      <c r="EN331" s="517"/>
      <c r="EO331" s="517"/>
      <c r="EP331" s="517"/>
      <c r="EQ331" s="517"/>
      <c r="ER331" s="517"/>
      <c r="ES331" s="517"/>
      <c r="ET331" s="517"/>
      <c r="EU331" s="517"/>
      <c r="EV331" s="517"/>
      <c r="EW331" s="517"/>
      <c r="EX331" s="517"/>
      <c r="EY331" s="517"/>
      <c r="EZ331" s="517"/>
      <c r="FA331" s="517"/>
      <c r="FB331" s="517"/>
      <c r="FC331" s="517"/>
      <c r="FD331" s="517"/>
      <c r="FE331" s="517"/>
      <c r="FF331" s="517"/>
    </row>
    <row r="333" spans="6:162" s="519" customFormat="1" ht="15.75" customHeight="1">
      <c r="F333" s="517"/>
      <c r="G333" s="517"/>
      <c r="H333" s="517"/>
      <c r="I333" s="517"/>
      <c r="J333" s="517"/>
      <c r="K333" s="517"/>
      <c r="L333" s="517"/>
      <c r="M333" s="517"/>
      <c r="N333" s="517"/>
      <c r="O333" s="517"/>
      <c r="P333" s="517"/>
      <c r="Q333" s="517"/>
      <c r="R333" s="517"/>
      <c r="S333" s="517"/>
      <c r="T333" s="517"/>
      <c r="U333" s="517"/>
      <c r="V333" s="517"/>
      <c r="W333" s="517"/>
      <c r="X333" s="517"/>
      <c r="Y333" s="517"/>
      <c r="AA333" s="517"/>
      <c r="AC333" s="517"/>
      <c r="AD333" s="517"/>
      <c r="AE333" s="517"/>
      <c r="AF333" s="517"/>
      <c r="AG333" s="517"/>
      <c r="AH333" s="518"/>
      <c r="AI333" s="518"/>
      <c r="AJ333" s="517"/>
      <c r="AK333" s="517"/>
      <c r="AL333" s="517"/>
      <c r="AM333" s="517"/>
      <c r="AN333" s="517"/>
      <c r="AO333" s="517"/>
      <c r="AP333" s="517"/>
      <c r="AQ333" s="517"/>
      <c r="AR333" s="517"/>
      <c r="AS333" s="517"/>
      <c r="AT333" s="517"/>
      <c r="AU333" s="517"/>
      <c r="AV333" s="517"/>
      <c r="AW333" s="517"/>
      <c r="AX333" s="517"/>
      <c r="AY333" s="517"/>
      <c r="AZ333" s="517"/>
      <c r="BA333" s="517"/>
      <c r="BB333" s="517"/>
      <c r="BC333" s="517"/>
      <c r="BD333" s="517"/>
      <c r="BE333" s="517"/>
      <c r="BF333" s="517"/>
      <c r="BG333" s="517"/>
      <c r="BH333" s="517"/>
      <c r="BI333" s="517"/>
      <c r="BJ333" s="517"/>
      <c r="BK333" s="517"/>
      <c r="BL333" s="517"/>
      <c r="BM333" s="517"/>
      <c r="BN333" s="517"/>
      <c r="BO333" s="517"/>
      <c r="BP333" s="517"/>
      <c r="BQ333" s="517"/>
      <c r="BR333" s="517"/>
      <c r="BS333" s="517"/>
      <c r="BT333" s="517"/>
      <c r="BU333" s="517"/>
      <c r="BV333" s="517"/>
      <c r="BW333" s="517"/>
      <c r="BX333" s="517"/>
      <c r="BY333" s="517"/>
      <c r="BZ333" s="517"/>
      <c r="CA333" s="517"/>
      <c r="CB333" s="517"/>
      <c r="CC333" s="517"/>
      <c r="CD333" s="517"/>
      <c r="CE333" s="517"/>
      <c r="CF333" s="517"/>
      <c r="CG333" s="517"/>
      <c r="CH333" s="517"/>
      <c r="CI333" s="517"/>
      <c r="CJ333" s="517"/>
      <c r="CK333" s="517"/>
      <c r="CL333" s="517"/>
      <c r="CM333" s="517"/>
      <c r="CN333" s="517"/>
      <c r="CO333" s="517"/>
      <c r="CP333" s="517"/>
      <c r="CQ333" s="517"/>
      <c r="CR333" s="517"/>
      <c r="CS333" s="517"/>
      <c r="CT333" s="517"/>
      <c r="CU333" s="517"/>
      <c r="CV333" s="517"/>
      <c r="CW333" s="517"/>
      <c r="CX333" s="517"/>
      <c r="CY333" s="517"/>
      <c r="CZ333" s="517"/>
      <c r="DA333" s="517"/>
      <c r="DB333" s="517"/>
      <c r="DC333" s="517"/>
      <c r="DD333" s="517"/>
      <c r="DE333" s="517"/>
      <c r="DF333" s="517"/>
      <c r="DG333" s="517"/>
      <c r="DH333" s="517"/>
      <c r="DI333" s="517"/>
      <c r="DJ333" s="517"/>
      <c r="DK333" s="517"/>
      <c r="DL333" s="517"/>
      <c r="DM333" s="517"/>
      <c r="DN333" s="517"/>
      <c r="DO333" s="517"/>
      <c r="DP333" s="517"/>
      <c r="DQ333" s="517"/>
      <c r="DR333" s="517"/>
      <c r="DS333" s="517"/>
      <c r="DT333" s="517"/>
      <c r="DU333" s="517"/>
      <c r="DV333" s="517"/>
      <c r="DW333" s="517"/>
      <c r="DX333" s="517"/>
      <c r="DY333" s="517"/>
      <c r="DZ333" s="517"/>
      <c r="EA333" s="517"/>
      <c r="EB333" s="517"/>
      <c r="EC333" s="517"/>
      <c r="ED333" s="517"/>
      <c r="EE333" s="517"/>
      <c r="EF333" s="517"/>
      <c r="EG333" s="517"/>
      <c r="EH333" s="517"/>
      <c r="EI333" s="517"/>
      <c r="EJ333" s="517"/>
      <c r="EK333" s="517"/>
      <c r="EL333" s="517"/>
      <c r="EM333" s="517"/>
      <c r="EN333" s="517"/>
      <c r="EO333" s="517"/>
      <c r="EP333" s="517"/>
      <c r="EQ333" s="517"/>
      <c r="ER333" s="517"/>
      <c r="ES333" s="517"/>
      <c r="ET333" s="517"/>
      <c r="EU333" s="517"/>
      <c r="EV333" s="517"/>
      <c r="EW333" s="517"/>
      <c r="EX333" s="517"/>
      <c r="EY333" s="517"/>
      <c r="EZ333" s="517"/>
      <c r="FA333" s="517"/>
      <c r="FB333" s="517"/>
      <c r="FC333" s="517"/>
      <c r="FD333" s="517"/>
      <c r="FE333" s="517"/>
      <c r="FF333" s="517"/>
    </row>
    <row r="335" spans="6:162" s="519" customFormat="1" ht="15.75" customHeight="1">
      <c r="F335" s="517"/>
      <c r="G335" s="517"/>
      <c r="H335" s="517"/>
      <c r="I335" s="517"/>
      <c r="J335" s="517"/>
      <c r="K335" s="517"/>
      <c r="L335" s="517"/>
      <c r="M335" s="517"/>
      <c r="N335" s="517"/>
      <c r="O335" s="517"/>
      <c r="P335" s="517"/>
      <c r="Q335" s="517"/>
      <c r="R335" s="517"/>
      <c r="S335" s="517"/>
      <c r="T335" s="517"/>
      <c r="U335" s="517"/>
      <c r="V335" s="517"/>
      <c r="W335" s="517"/>
      <c r="X335" s="517"/>
      <c r="Y335" s="517"/>
      <c r="AA335" s="517"/>
      <c r="AC335" s="517"/>
      <c r="AD335" s="517"/>
      <c r="AE335" s="517"/>
      <c r="AF335" s="517"/>
      <c r="AG335" s="517"/>
      <c r="AH335" s="518"/>
      <c r="AI335" s="518"/>
      <c r="AJ335" s="517"/>
      <c r="AK335" s="517"/>
      <c r="AL335" s="517"/>
      <c r="AM335" s="517"/>
      <c r="AN335" s="517"/>
      <c r="AO335" s="517"/>
      <c r="AP335" s="517"/>
      <c r="AQ335" s="517"/>
      <c r="AR335" s="517"/>
      <c r="AS335" s="517"/>
      <c r="AT335" s="517"/>
      <c r="AU335" s="517"/>
      <c r="AV335" s="517"/>
      <c r="AW335" s="517"/>
      <c r="AX335" s="517"/>
      <c r="AY335" s="517"/>
      <c r="AZ335" s="517"/>
      <c r="BA335" s="517"/>
      <c r="BB335" s="517"/>
      <c r="BC335" s="517"/>
      <c r="BD335" s="517"/>
      <c r="BE335" s="517"/>
      <c r="BF335" s="517"/>
      <c r="BG335" s="517"/>
      <c r="BH335" s="517"/>
      <c r="BI335" s="517"/>
      <c r="BJ335" s="517"/>
      <c r="BK335" s="517"/>
      <c r="BL335" s="517"/>
      <c r="BM335" s="517"/>
      <c r="BN335" s="517"/>
      <c r="BO335" s="517"/>
      <c r="BP335" s="517"/>
      <c r="BQ335" s="517"/>
      <c r="BR335" s="517"/>
      <c r="BS335" s="517"/>
      <c r="BT335" s="517"/>
      <c r="BU335" s="517"/>
      <c r="BV335" s="517"/>
      <c r="BW335" s="517"/>
      <c r="BX335" s="517"/>
      <c r="BY335" s="517"/>
      <c r="BZ335" s="517"/>
      <c r="CA335" s="517"/>
      <c r="CB335" s="517"/>
      <c r="CC335" s="517"/>
      <c r="CD335" s="517"/>
      <c r="CE335" s="517"/>
      <c r="CF335" s="517"/>
      <c r="CG335" s="517"/>
      <c r="CH335" s="517"/>
      <c r="CI335" s="517"/>
      <c r="CJ335" s="517"/>
      <c r="CK335" s="517"/>
      <c r="CL335" s="517"/>
      <c r="CM335" s="517"/>
      <c r="CN335" s="517"/>
      <c r="CO335" s="517"/>
      <c r="CP335" s="517"/>
      <c r="CQ335" s="517"/>
      <c r="CR335" s="517"/>
      <c r="CS335" s="517"/>
      <c r="CT335" s="517"/>
      <c r="CU335" s="517"/>
      <c r="CV335" s="517"/>
      <c r="CW335" s="517"/>
      <c r="CX335" s="517"/>
      <c r="CY335" s="517"/>
      <c r="CZ335" s="517"/>
      <c r="DA335" s="517"/>
      <c r="DB335" s="517"/>
      <c r="DC335" s="517"/>
      <c r="DD335" s="517"/>
      <c r="DE335" s="517"/>
      <c r="DF335" s="517"/>
      <c r="DG335" s="517"/>
      <c r="DH335" s="517"/>
      <c r="DI335" s="517"/>
      <c r="DJ335" s="517"/>
      <c r="DK335" s="517"/>
      <c r="DL335" s="517"/>
      <c r="DM335" s="517"/>
      <c r="DN335" s="517"/>
      <c r="DO335" s="517"/>
      <c r="DP335" s="517"/>
      <c r="DQ335" s="517"/>
      <c r="DR335" s="517"/>
      <c r="DS335" s="517"/>
      <c r="DT335" s="517"/>
      <c r="DU335" s="517"/>
      <c r="DV335" s="517"/>
      <c r="DW335" s="517"/>
      <c r="DX335" s="517"/>
      <c r="DY335" s="517"/>
      <c r="DZ335" s="517"/>
      <c r="EA335" s="517"/>
      <c r="EB335" s="517"/>
      <c r="EC335" s="517"/>
      <c r="ED335" s="517"/>
      <c r="EE335" s="517"/>
      <c r="EF335" s="517"/>
      <c r="EG335" s="517"/>
      <c r="EH335" s="517"/>
      <c r="EI335" s="517"/>
      <c r="EJ335" s="517"/>
      <c r="EK335" s="517"/>
      <c r="EL335" s="517"/>
      <c r="EM335" s="517"/>
      <c r="EN335" s="517"/>
      <c r="EO335" s="517"/>
      <c r="EP335" s="517"/>
      <c r="EQ335" s="517"/>
      <c r="ER335" s="517"/>
      <c r="ES335" s="517"/>
      <c r="ET335" s="517"/>
      <c r="EU335" s="517"/>
      <c r="EV335" s="517"/>
      <c r="EW335" s="517"/>
      <c r="EX335" s="517"/>
      <c r="EY335" s="517"/>
      <c r="EZ335" s="517"/>
      <c r="FA335" s="517"/>
      <c r="FB335" s="517"/>
      <c r="FC335" s="517"/>
      <c r="FD335" s="517"/>
      <c r="FE335" s="517"/>
      <c r="FF335" s="517"/>
    </row>
    <row r="337" spans="6:162" s="519" customFormat="1" ht="15.75" customHeight="1">
      <c r="F337" s="517"/>
      <c r="G337" s="517"/>
      <c r="H337" s="517"/>
      <c r="I337" s="517"/>
      <c r="J337" s="517"/>
      <c r="K337" s="517"/>
      <c r="L337" s="517"/>
      <c r="M337" s="517"/>
      <c r="N337" s="517"/>
      <c r="O337" s="517"/>
      <c r="P337" s="517"/>
      <c r="Q337" s="517"/>
      <c r="R337" s="517"/>
      <c r="S337" s="517"/>
      <c r="T337" s="517"/>
      <c r="U337" s="517"/>
      <c r="V337" s="517"/>
      <c r="W337" s="517"/>
      <c r="X337" s="517"/>
      <c r="Y337" s="517"/>
      <c r="AA337" s="517"/>
      <c r="AC337" s="517"/>
      <c r="AD337" s="517"/>
      <c r="AE337" s="517"/>
      <c r="AF337" s="517"/>
      <c r="AG337" s="517"/>
      <c r="AH337" s="518"/>
      <c r="AI337" s="518"/>
      <c r="AJ337" s="517"/>
      <c r="AK337" s="517"/>
      <c r="AL337" s="517"/>
      <c r="AM337" s="517"/>
      <c r="AN337" s="517"/>
      <c r="AO337" s="517"/>
      <c r="AP337" s="517"/>
      <c r="AQ337" s="517"/>
      <c r="AR337" s="517"/>
      <c r="AS337" s="517"/>
      <c r="AT337" s="517"/>
      <c r="AU337" s="517"/>
      <c r="AV337" s="517"/>
      <c r="AW337" s="517"/>
      <c r="AX337" s="517"/>
      <c r="AY337" s="517"/>
      <c r="AZ337" s="517"/>
      <c r="BA337" s="517"/>
      <c r="BB337" s="517"/>
      <c r="BC337" s="517"/>
      <c r="BD337" s="517"/>
      <c r="BE337" s="517"/>
      <c r="BF337" s="517"/>
      <c r="BG337" s="517"/>
      <c r="BH337" s="517"/>
      <c r="BI337" s="517"/>
      <c r="BJ337" s="517"/>
      <c r="BK337" s="517"/>
      <c r="BL337" s="517"/>
      <c r="BM337" s="517"/>
      <c r="BN337" s="517"/>
      <c r="BO337" s="517"/>
      <c r="BP337" s="517"/>
      <c r="BQ337" s="517"/>
      <c r="BR337" s="517"/>
      <c r="BS337" s="517"/>
      <c r="BT337" s="517"/>
      <c r="BU337" s="517"/>
      <c r="BV337" s="517"/>
      <c r="BW337" s="517"/>
      <c r="BX337" s="517"/>
      <c r="BY337" s="517"/>
      <c r="BZ337" s="517"/>
      <c r="CA337" s="517"/>
      <c r="CB337" s="517"/>
      <c r="CC337" s="517"/>
      <c r="CD337" s="517"/>
      <c r="CE337" s="517"/>
      <c r="CF337" s="517"/>
      <c r="CG337" s="517"/>
      <c r="CH337" s="517"/>
      <c r="CI337" s="517"/>
      <c r="CJ337" s="517"/>
      <c r="CK337" s="517"/>
      <c r="CL337" s="517"/>
      <c r="CM337" s="517"/>
      <c r="CN337" s="517"/>
      <c r="CO337" s="517"/>
      <c r="CP337" s="517"/>
      <c r="CQ337" s="517"/>
      <c r="CR337" s="517"/>
      <c r="CS337" s="517"/>
      <c r="CT337" s="517"/>
      <c r="CU337" s="517"/>
      <c r="CV337" s="517"/>
      <c r="CW337" s="517"/>
      <c r="CX337" s="517"/>
      <c r="CY337" s="517"/>
      <c r="CZ337" s="517"/>
      <c r="DA337" s="517"/>
      <c r="DB337" s="517"/>
      <c r="DC337" s="517"/>
      <c r="DD337" s="517"/>
      <c r="DE337" s="517"/>
      <c r="DF337" s="517"/>
      <c r="DG337" s="517"/>
      <c r="DH337" s="517"/>
      <c r="DI337" s="517"/>
      <c r="DJ337" s="517"/>
      <c r="DK337" s="517"/>
      <c r="DL337" s="517"/>
      <c r="DM337" s="517"/>
      <c r="DN337" s="517"/>
      <c r="DO337" s="517"/>
      <c r="DP337" s="517"/>
      <c r="DQ337" s="517"/>
      <c r="DR337" s="517"/>
      <c r="DS337" s="517"/>
      <c r="DT337" s="517"/>
      <c r="DU337" s="517"/>
      <c r="DV337" s="517"/>
      <c r="DW337" s="517"/>
      <c r="DX337" s="517"/>
      <c r="DY337" s="517"/>
      <c r="DZ337" s="517"/>
      <c r="EA337" s="517"/>
      <c r="EB337" s="517"/>
      <c r="EC337" s="517"/>
      <c r="ED337" s="517"/>
      <c r="EE337" s="517"/>
      <c r="EF337" s="517"/>
      <c r="EG337" s="517"/>
      <c r="EH337" s="517"/>
      <c r="EI337" s="517"/>
      <c r="EJ337" s="517"/>
      <c r="EK337" s="517"/>
      <c r="EL337" s="517"/>
      <c r="EM337" s="517"/>
      <c r="EN337" s="517"/>
      <c r="EO337" s="517"/>
      <c r="EP337" s="517"/>
      <c r="EQ337" s="517"/>
      <c r="ER337" s="517"/>
      <c r="ES337" s="517"/>
      <c r="ET337" s="517"/>
      <c r="EU337" s="517"/>
      <c r="EV337" s="517"/>
      <c r="EW337" s="517"/>
      <c r="EX337" s="517"/>
      <c r="EY337" s="517"/>
      <c r="EZ337" s="517"/>
      <c r="FA337" s="517"/>
      <c r="FB337" s="517"/>
      <c r="FC337" s="517"/>
      <c r="FD337" s="517"/>
      <c r="FE337" s="517"/>
      <c r="FF337" s="517"/>
    </row>
    <row r="339" spans="6:162" s="519" customFormat="1" ht="15.75" customHeight="1">
      <c r="F339" s="517"/>
      <c r="G339" s="517"/>
      <c r="H339" s="517"/>
      <c r="I339" s="517"/>
      <c r="J339" s="517"/>
      <c r="K339" s="517"/>
      <c r="L339" s="517"/>
      <c r="M339" s="517"/>
      <c r="N339" s="517"/>
      <c r="O339" s="517"/>
      <c r="P339" s="517"/>
      <c r="Q339" s="517"/>
      <c r="R339" s="517"/>
      <c r="S339" s="517"/>
      <c r="T339" s="517"/>
      <c r="U339" s="517"/>
      <c r="V339" s="517"/>
      <c r="W339" s="517"/>
      <c r="X339" s="517"/>
      <c r="Y339" s="517"/>
      <c r="AA339" s="517"/>
      <c r="AC339" s="517"/>
      <c r="AD339" s="517"/>
      <c r="AE339" s="517"/>
      <c r="AF339" s="517"/>
      <c r="AG339" s="517"/>
      <c r="AH339" s="518"/>
      <c r="AI339" s="518"/>
      <c r="AJ339" s="517"/>
      <c r="AK339" s="517"/>
      <c r="AL339" s="517"/>
      <c r="AM339" s="517"/>
      <c r="AN339" s="517"/>
      <c r="AO339" s="517"/>
      <c r="AP339" s="517"/>
      <c r="AQ339" s="517"/>
      <c r="AR339" s="517"/>
      <c r="AS339" s="517"/>
      <c r="AT339" s="517"/>
      <c r="AU339" s="517"/>
      <c r="AV339" s="517"/>
      <c r="AW339" s="517"/>
      <c r="AX339" s="517"/>
      <c r="AY339" s="517"/>
      <c r="AZ339" s="517"/>
      <c r="BA339" s="517"/>
      <c r="BB339" s="517"/>
      <c r="BC339" s="517"/>
      <c r="BD339" s="517"/>
      <c r="BE339" s="517"/>
      <c r="BF339" s="517"/>
      <c r="BG339" s="517"/>
      <c r="BH339" s="517"/>
      <c r="BI339" s="517"/>
      <c r="BJ339" s="517"/>
      <c r="BK339" s="517"/>
      <c r="BL339" s="517"/>
      <c r="BM339" s="517"/>
      <c r="BN339" s="517"/>
      <c r="BO339" s="517"/>
      <c r="BP339" s="517"/>
      <c r="BQ339" s="517"/>
      <c r="BR339" s="517"/>
      <c r="BS339" s="517"/>
      <c r="BT339" s="517"/>
      <c r="BU339" s="517"/>
      <c r="BV339" s="517"/>
      <c r="BW339" s="517"/>
      <c r="BX339" s="517"/>
      <c r="BY339" s="517"/>
      <c r="BZ339" s="517"/>
      <c r="CA339" s="517"/>
      <c r="CB339" s="517"/>
      <c r="CC339" s="517"/>
      <c r="CD339" s="517"/>
      <c r="CE339" s="517"/>
      <c r="CF339" s="517"/>
      <c r="CG339" s="517"/>
      <c r="CH339" s="517"/>
      <c r="CI339" s="517"/>
      <c r="CJ339" s="517"/>
      <c r="CK339" s="517"/>
      <c r="CL339" s="517"/>
      <c r="CM339" s="517"/>
      <c r="CN339" s="517"/>
      <c r="CO339" s="517"/>
      <c r="CP339" s="517"/>
      <c r="CQ339" s="517"/>
      <c r="CR339" s="517"/>
      <c r="CS339" s="517"/>
      <c r="CT339" s="517"/>
      <c r="CU339" s="517"/>
      <c r="CV339" s="517"/>
      <c r="CW339" s="517"/>
      <c r="CX339" s="517"/>
      <c r="CY339" s="517"/>
      <c r="CZ339" s="517"/>
      <c r="DA339" s="517"/>
      <c r="DB339" s="517"/>
      <c r="DC339" s="517"/>
      <c r="DD339" s="517"/>
      <c r="DE339" s="517"/>
      <c r="DF339" s="517"/>
      <c r="DG339" s="517"/>
      <c r="DH339" s="517"/>
      <c r="DI339" s="517"/>
      <c r="DJ339" s="517"/>
      <c r="DK339" s="517"/>
      <c r="DL339" s="517"/>
      <c r="DM339" s="517"/>
      <c r="DN339" s="517"/>
      <c r="DO339" s="517"/>
      <c r="DP339" s="517"/>
      <c r="DQ339" s="517"/>
      <c r="DR339" s="517"/>
      <c r="DS339" s="517"/>
      <c r="DT339" s="517"/>
      <c r="DU339" s="517"/>
      <c r="DV339" s="517"/>
      <c r="DW339" s="517"/>
      <c r="DX339" s="517"/>
      <c r="DY339" s="517"/>
      <c r="DZ339" s="517"/>
      <c r="EA339" s="517"/>
      <c r="EB339" s="517"/>
      <c r="EC339" s="517"/>
      <c r="ED339" s="517"/>
      <c r="EE339" s="517"/>
      <c r="EF339" s="517"/>
      <c r="EG339" s="517"/>
      <c r="EH339" s="517"/>
      <c r="EI339" s="517"/>
      <c r="EJ339" s="517"/>
      <c r="EK339" s="517"/>
      <c r="EL339" s="517"/>
      <c r="EM339" s="517"/>
      <c r="EN339" s="517"/>
      <c r="EO339" s="517"/>
      <c r="EP339" s="517"/>
      <c r="EQ339" s="517"/>
      <c r="ER339" s="517"/>
      <c r="ES339" s="517"/>
      <c r="ET339" s="517"/>
      <c r="EU339" s="517"/>
      <c r="EV339" s="517"/>
      <c r="EW339" s="517"/>
      <c r="EX339" s="517"/>
      <c r="EY339" s="517"/>
      <c r="EZ339" s="517"/>
      <c r="FA339" s="517"/>
      <c r="FB339" s="517"/>
      <c r="FC339" s="517"/>
      <c r="FD339" s="517"/>
      <c r="FE339" s="517"/>
      <c r="FF339" s="517"/>
    </row>
    <row r="341" spans="6:162" s="519" customFormat="1" ht="15.75" customHeight="1">
      <c r="F341" s="517"/>
      <c r="G341" s="517"/>
      <c r="H341" s="517"/>
      <c r="I341" s="517"/>
      <c r="J341" s="517"/>
      <c r="K341" s="517"/>
      <c r="L341" s="517"/>
      <c r="M341" s="517"/>
      <c r="N341" s="517"/>
      <c r="O341" s="517"/>
      <c r="P341" s="517"/>
      <c r="Q341" s="517"/>
      <c r="R341" s="517"/>
      <c r="S341" s="517"/>
      <c r="T341" s="517"/>
      <c r="U341" s="517"/>
      <c r="V341" s="517"/>
      <c r="W341" s="517"/>
      <c r="X341" s="517"/>
      <c r="Y341" s="517"/>
      <c r="AA341" s="517"/>
      <c r="AC341" s="517"/>
      <c r="AD341" s="517"/>
      <c r="AE341" s="517"/>
      <c r="AF341" s="517"/>
      <c r="AG341" s="517"/>
      <c r="AH341" s="518"/>
      <c r="AI341" s="518"/>
      <c r="AJ341" s="517"/>
      <c r="AK341" s="517"/>
      <c r="AL341" s="517"/>
      <c r="AM341" s="517"/>
      <c r="AN341" s="517"/>
      <c r="AO341" s="517"/>
      <c r="AP341" s="517"/>
      <c r="AQ341" s="517"/>
      <c r="AR341" s="517"/>
      <c r="AS341" s="517"/>
      <c r="AT341" s="517"/>
      <c r="AU341" s="517"/>
      <c r="AV341" s="517"/>
      <c r="AW341" s="517"/>
      <c r="AX341" s="517"/>
      <c r="AY341" s="517"/>
      <c r="AZ341" s="517"/>
      <c r="BA341" s="517"/>
      <c r="BB341" s="517"/>
      <c r="BC341" s="517"/>
      <c r="BD341" s="517"/>
      <c r="BE341" s="517"/>
      <c r="BF341" s="517"/>
      <c r="BG341" s="517"/>
      <c r="BH341" s="517"/>
      <c r="BI341" s="517"/>
      <c r="BJ341" s="517"/>
      <c r="BK341" s="517"/>
      <c r="BL341" s="517"/>
      <c r="BM341" s="517"/>
      <c r="BN341" s="517"/>
      <c r="BO341" s="517"/>
      <c r="BP341" s="517"/>
      <c r="BQ341" s="517"/>
      <c r="BR341" s="517"/>
      <c r="BS341" s="517"/>
      <c r="BT341" s="517"/>
      <c r="BU341" s="517"/>
      <c r="BV341" s="517"/>
      <c r="BW341" s="517"/>
      <c r="BX341" s="517"/>
      <c r="BY341" s="517"/>
      <c r="BZ341" s="517"/>
      <c r="CA341" s="517"/>
      <c r="CB341" s="517"/>
      <c r="CC341" s="517"/>
      <c r="CD341" s="517"/>
      <c r="CE341" s="517"/>
      <c r="CF341" s="517"/>
      <c r="CG341" s="517"/>
      <c r="CH341" s="517"/>
      <c r="CI341" s="517"/>
      <c r="CJ341" s="517"/>
      <c r="CK341" s="517"/>
      <c r="CL341" s="517"/>
      <c r="CM341" s="517"/>
      <c r="CN341" s="517"/>
      <c r="CO341" s="517"/>
      <c r="CP341" s="517"/>
      <c r="CQ341" s="517"/>
      <c r="CR341" s="517"/>
      <c r="CS341" s="517"/>
      <c r="CT341" s="517"/>
      <c r="CU341" s="517"/>
      <c r="CV341" s="517"/>
      <c r="CW341" s="517"/>
      <c r="CX341" s="517"/>
      <c r="CY341" s="517"/>
      <c r="CZ341" s="517"/>
      <c r="DA341" s="517"/>
      <c r="DB341" s="517"/>
      <c r="DC341" s="517"/>
      <c r="DD341" s="517"/>
      <c r="DE341" s="517"/>
      <c r="DF341" s="517"/>
      <c r="DG341" s="517"/>
      <c r="DH341" s="517"/>
      <c r="DI341" s="517"/>
      <c r="DJ341" s="517"/>
      <c r="DK341" s="517"/>
      <c r="DL341" s="517"/>
      <c r="DM341" s="517"/>
      <c r="DN341" s="517"/>
      <c r="DO341" s="517"/>
      <c r="DP341" s="517"/>
      <c r="DQ341" s="517"/>
      <c r="DR341" s="517"/>
      <c r="DS341" s="517"/>
      <c r="DT341" s="517"/>
      <c r="DU341" s="517"/>
      <c r="DV341" s="517"/>
      <c r="DW341" s="517"/>
      <c r="DX341" s="517"/>
      <c r="DY341" s="517"/>
      <c r="DZ341" s="517"/>
      <c r="EA341" s="517"/>
      <c r="EB341" s="517"/>
      <c r="EC341" s="517"/>
      <c r="ED341" s="517"/>
      <c r="EE341" s="517"/>
      <c r="EF341" s="517"/>
      <c r="EG341" s="517"/>
      <c r="EH341" s="517"/>
      <c r="EI341" s="517"/>
      <c r="EJ341" s="517"/>
      <c r="EK341" s="517"/>
      <c r="EL341" s="517"/>
      <c r="EM341" s="517"/>
      <c r="EN341" s="517"/>
      <c r="EO341" s="517"/>
      <c r="EP341" s="517"/>
      <c r="EQ341" s="517"/>
      <c r="ER341" s="517"/>
      <c r="ES341" s="517"/>
      <c r="ET341" s="517"/>
      <c r="EU341" s="517"/>
      <c r="EV341" s="517"/>
      <c r="EW341" s="517"/>
      <c r="EX341" s="517"/>
      <c r="EY341" s="517"/>
      <c r="EZ341" s="517"/>
      <c r="FA341" s="517"/>
      <c r="FB341" s="517"/>
      <c r="FC341" s="517"/>
      <c r="FD341" s="517"/>
      <c r="FE341" s="517"/>
      <c r="FF341" s="517"/>
    </row>
    <row r="343" spans="6:162" s="519" customFormat="1" ht="15.75" customHeight="1">
      <c r="F343" s="517"/>
      <c r="G343" s="517"/>
      <c r="H343" s="517"/>
      <c r="I343" s="517"/>
      <c r="J343" s="517"/>
      <c r="K343" s="517"/>
      <c r="L343" s="517"/>
      <c r="M343" s="517"/>
      <c r="N343" s="517"/>
      <c r="O343" s="517"/>
      <c r="P343" s="517"/>
      <c r="Q343" s="517"/>
      <c r="R343" s="517"/>
      <c r="S343" s="517"/>
      <c r="T343" s="517"/>
      <c r="U343" s="517"/>
      <c r="V343" s="517"/>
      <c r="W343" s="517"/>
      <c r="X343" s="517"/>
      <c r="Y343" s="517"/>
      <c r="AA343" s="517"/>
      <c r="AC343" s="517"/>
      <c r="AD343" s="517"/>
      <c r="AE343" s="517"/>
      <c r="AF343" s="517"/>
      <c r="AG343" s="517"/>
      <c r="AH343" s="518"/>
      <c r="AI343" s="518"/>
      <c r="AJ343" s="517"/>
      <c r="AK343" s="517"/>
      <c r="AL343" s="517"/>
      <c r="AM343" s="517"/>
      <c r="AN343" s="517"/>
      <c r="AO343" s="517"/>
      <c r="AP343" s="517"/>
      <c r="AQ343" s="517"/>
      <c r="AR343" s="517"/>
      <c r="AS343" s="517"/>
      <c r="AT343" s="517"/>
      <c r="AU343" s="517"/>
      <c r="AV343" s="517"/>
      <c r="AW343" s="517"/>
      <c r="AX343" s="517"/>
      <c r="AY343" s="517"/>
      <c r="AZ343" s="517"/>
      <c r="BA343" s="517"/>
      <c r="BB343" s="517"/>
      <c r="BC343" s="517"/>
      <c r="BD343" s="517"/>
      <c r="BE343" s="517"/>
      <c r="BF343" s="517"/>
      <c r="BG343" s="517"/>
      <c r="BH343" s="517"/>
      <c r="BI343" s="517"/>
      <c r="BJ343" s="517"/>
      <c r="BK343" s="517"/>
      <c r="BL343" s="517"/>
      <c r="BM343" s="517"/>
      <c r="BN343" s="517"/>
      <c r="BO343" s="517"/>
      <c r="BP343" s="517"/>
      <c r="BQ343" s="517"/>
      <c r="BR343" s="517"/>
      <c r="BS343" s="517"/>
      <c r="BT343" s="517"/>
      <c r="BU343" s="517"/>
      <c r="BV343" s="517"/>
      <c r="BW343" s="517"/>
      <c r="BX343" s="517"/>
      <c r="BY343" s="517"/>
      <c r="BZ343" s="517"/>
      <c r="CA343" s="517"/>
      <c r="CB343" s="517"/>
      <c r="CC343" s="517"/>
      <c r="CD343" s="517"/>
      <c r="CE343" s="517"/>
      <c r="CF343" s="517"/>
      <c r="CG343" s="517"/>
      <c r="CH343" s="517"/>
      <c r="CI343" s="517"/>
      <c r="CJ343" s="517"/>
      <c r="CK343" s="517"/>
      <c r="CL343" s="517"/>
      <c r="CM343" s="517"/>
      <c r="CN343" s="517"/>
      <c r="CO343" s="517"/>
      <c r="CP343" s="517"/>
      <c r="CQ343" s="517"/>
      <c r="CR343" s="517"/>
      <c r="CS343" s="517"/>
      <c r="CT343" s="517"/>
      <c r="CU343" s="517"/>
      <c r="CV343" s="517"/>
      <c r="CW343" s="517"/>
      <c r="CX343" s="517"/>
      <c r="CY343" s="517"/>
      <c r="CZ343" s="517"/>
      <c r="DA343" s="517"/>
      <c r="DB343" s="517"/>
      <c r="DC343" s="517"/>
      <c r="DD343" s="517"/>
      <c r="DE343" s="517"/>
      <c r="DF343" s="517"/>
      <c r="DG343" s="517"/>
      <c r="DH343" s="517"/>
      <c r="DI343" s="517"/>
      <c r="DJ343" s="517"/>
      <c r="DK343" s="517"/>
      <c r="DL343" s="517"/>
      <c r="DM343" s="517"/>
      <c r="DN343" s="517"/>
      <c r="DO343" s="517"/>
      <c r="DP343" s="517"/>
      <c r="DQ343" s="517"/>
      <c r="DR343" s="517"/>
      <c r="DS343" s="517"/>
      <c r="DT343" s="517"/>
      <c r="DU343" s="517"/>
      <c r="DV343" s="517"/>
      <c r="DW343" s="517"/>
      <c r="DX343" s="517"/>
      <c r="DY343" s="517"/>
      <c r="DZ343" s="517"/>
      <c r="EA343" s="517"/>
      <c r="EB343" s="517"/>
      <c r="EC343" s="517"/>
      <c r="ED343" s="517"/>
      <c r="EE343" s="517"/>
      <c r="EF343" s="517"/>
      <c r="EG343" s="517"/>
      <c r="EH343" s="517"/>
      <c r="EI343" s="517"/>
      <c r="EJ343" s="517"/>
      <c r="EK343" s="517"/>
      <c r="EL343" s="517"/>
      <c r="EM343" s="517"/>
      <c r="EN343" s="517"/>
      <c r="EO343" s="517"/>
      <c r="EP343" s="517"/>
      <c r="EQ343" s="517"/>
      <c r="ER343" s="517"/>
      <c r="ES343" s="517"/>
      <c r="ET343" s="517"/>
      <c r="EU343" s="517"/>
      <c r="EV343" s="517"/>
      <c r="EW343" s="517"/>
      <c r="EX343" s="517"/>
      <c r="EY343" s="517"/>
      <c r="EZ343" s="517"/>
      <c r="FA343" s="517"/>
      <c r="FB343" s="517"/>
      <c r="FC343" s="517"/>
      <c r="FD343" s="517"/>
      <c r="FE343" s="517"/>
      <c r="FF343" s="517"/>
    </row>
    <row r="345" spans="6:162" s="519" customFormat="1" ht="15.75" customHeight="1">
      <c r="F345" s="517"/>
      <c r="G345" s="517"/>
      <c r="H345" s="517"/>
      <c r="I345" s="517"/>
      <c r="J345" s="517"/>
      <c r="K345" s="517"/>
      <c r="L345" s="517"/>
      <c r="M345" s="517"/>
      <c r="N345" s="517"/>
      <c r="O345" s="517"/>
      <c r="P345" s="517"/>
      <c r="Q345" s="517"/>
      <c r="R345" s="517"/>
      <c r="S345" s="517"/>
      <c r="T345" s="517"/>
      <c r="U345" s="517"/>
      <c r="V345" s="517"/>
      <c r="W345" s="517"/>
      <c r="X345" s="517"/>
      <c r="Y345" s="517"/>
      <c r="AA345" s="517"/>
      <c r="AC345" s="517"/>
      <c r="AD345" s="517"/>
      <c r="AE345" s="517"/>
      <c r="AF345" s="517"/>
      <c r="AG345" s="517"/>
      <c r="AH345" s="518"/>
      <c r="AI345" s="518"/>
      <c r="AJ345" s="517"/>
      <c r="AK345" s="517"/>
      <c r="AL345" s="517"/>
      <c r="AM345" s="517"/>
      <c r="AN345" s="517"/>
      <c r="AO345" s="517"/>
      <c r="AP345" s="517"/>
      <c r="AQ345" s="517"/>
      <c r="AR345" s="517"/>
      <c r="AS345" s="517"/>
      <c r="AT345" s="517"/>
      <c r="AU345" s="517"/>
      <c r="AV345" s="517"/>
      <c r="AW345" s="517"/>
      <c r="AX345" s="517"/>
      <c r="AY345" s="517"/>
      <c r="AZ345" s="517"/>
      <c r="BA345" s="517"/>
      <c r="BB345" s="517"/>
      <c r="BC345" s="517"/>
      <c r="BD345" s="517"/>
      <c r="BE345" s="517"/>
      <c r="BF345" s="517"/>
      <c r="BG345" s="517"/>
      <c r="BH345" s="517"/>
      <c r="BI345" s="517"/>
      <c r="BJ345" s="517"/>
      <c r="BK345" s="517"/>
      <c r="BL345" s="517"/>
      <c r="BM345" s="517"/>
      <c r="BN345" s="517"/>
      <c r="BO345" s="517"/>
      <c r="BP345" s="517"/>
      <c r="BQ345" s="517"/>
      <c r="BR345" s="517"/>
      <c r="BS345" s="517"/>
      <c r="BT345" s="517"/>
      <c r="BU345" s="517"/>
      <c r="BV345" s="517"/>
      <c r="BW345" s="517"/>
      <c r="BX345" s="517"/>
      <c r="BY345" s="517"/>
      <c r="BZ345" s="517"/>
      <c r="CA345" s="517"/>
      <c r="CB345" s="517"/>
      <c r="CC345" s="517"/>
      <c r="CD345" s="517"/>
      <c r="CE345" s="517"/>
      <c r="CF345" s="517"/>
      <c r="CG345" s="517"/>
      <c r="CH345" s="517"/>
      <c r="CI345" s="517"/>
      <c r="CJ345" s="517"/>
      <c r="CK345" s="517"/>
      <c r="CL345" s="517"/>
      <c r="CM345" s="517"/>
      <c r="CN345" s="517"/>
      <c r="CO345" s="517"/>
      <c r="CP345" s="517"/>
      <c r="CQ345" s="517"/>
      <c r="CR345" s="517"/>
      <c r="CS345" s="517"/>
      <c r="CT345" s="517"/>
      <c r="CU345" s="517"/>
      <c r="CV345" s="517"/>
      <c r="CW345" s="517"/>
      <c r="CX345" s="517"/>
      <c r="CY345" s="517"/>
      <c r="CZ345" s="517"/>
      <c r="DA345" s="517"/>
      <c r="DB345" s="517"/>
      <c r="DC345" s="517"/>
      <c r="DD345" s="517"/>
      <c r="DE345" s="517"/>
      <c r="DF345" s="517"/>
      <c r="DG345" s="517"/>
      <c r="DH345" s="517"/>
      <c r="DI345" s="517"/>
      <c r="DJ345" s="517"/>
      <c r="DK345" s="517"/>
      <c r="DL345" s="517"/>
      <c r="DM345" s="517"/>
      <c r="DN345" s="517"/>
      <c r="DO345" s="517"/>
      <c r="DP345" s="517"/>
      <c r="DQ345" s="517"/>
      <c r="DR345" s="517"/>
      <c r="DS345" s="517"/>
      <c r="DT345" s="517"/>
      <c r="DU345" s="517"/>
      <c r="DV345" s="517"/>
      <c r="DW345" s="517"/>
      <c r="DX345" s="517"/>
      <c r="DY345" s="517"/>
      <c r="DZ345" s="517"/>
      <c r="EA345" s="517"/>
      <c r="EB345" s="517"/>
      <c r="EC345" s="517"/>
      <c r="ED345" s="517"/>
      <c r="EE345" s="517"/>
      <c r="EF345" s="517"/>
      <c r="EG345" s="517"/>
      <c r="EH345" s="517"/>
      <c r="EI345" s="517"/>
      <c r="EJ345" s="517"/>
      <c r="EK345" s="517"/>
      <c r="EL345" s="517"/>
      <c r="EM345" s="517"/>
      <c r="EN345" s="517"/>
      <c r="EO345" s="517"/>
      <c r="EP345" s="517"/>
      <c r="EQ345" s="517"/>
      <c r="ER345" s="517"/>
      <c r="ES345" s="517"/>
      <c r="ET345" s="517"/>
      <c r="EU345" s="517"/>
      <c r="EV345" s="517"/>
      <c r="EW345" s="517"/>
      <c r="EX345" s="517"/>
      <c r="EY345" s="517"/>
      <c r="EZ345" s="517"/>
      <c r="FA345" s="517"/>
      <c r="FB345" s="517"/>
      <c r="FC345" s="517"/>
      <c r="FD345" s="517"/>
      <c r="FE345" s="517"/>
      <c r="FF345" s="517"/>
    </row>
    <row r="347" spans="6:162" s="519" customFormat="1" ht="15.75" customHeight="1">
      <c r="F347" s="517"/>
      <c r="G347" s="517"/>
      <c r="H347" s="517"/>
      <c r="I347" s="517"/>
      <c r="J347" s="517"/>
      <c r="K347" s="517"/>
      <c r="L347" s="517"/>
      <c r="M347" s="517"/>
      <c r="N347" s="517"/>
      <c r="O347" s="517"/>
      <c r="P347" s="517"/>
      <c r="Q347" s="517"/>
      <c r="R347" s="517"/>
      <c r="S347" s="517"/>
      <c r="T347" s="517"/>
      <c r="U347" s="517"/>
      <c r="V347" s="517"/>
      <c r="W347" s="517"/>
      <c r="X347" s="517"/>
      <c r="Y347" s="517"/>
      <c r="AA347" s="517"/>
      <c r="AC347" s="517"/>
      <c r="AD347" s="517"/>
      <c r="AE347" s="517"/>
      <c r="AF347" s="517"/>
      <c r="AG347" s="517"/>
      <c r="AH347" s="518"/>
      <c r="AI347" s="518"/>
      <c r="AJ347" s="517"/>
      <c r="AK347" s="517"/>
      <c r="AL347" s="517"/>
      <c r="AM347" s="517"/>
      <c r="AN347" s="517"/>
      <c r="AO347" s="517"/>
      <c r="AP347" s="517"/>
      <c r="AQ347" s="517"/>
      <c r="AR347" s="517"/>
      <c r="AS347" s="517"/>
      <c r="AT347" s="517"/>
      <c r="AU347" s="517"/>
      <c r="AV347" s="517"/>
      <c r="AW347" s="517"/>
      <c r="AX347" s="517"/>
      <c r="AY347" s="517"/>
      <c r="AZ347" s="517"/>
      <c r="BA347" s="517"/>
      <c r="BB347" s="517"/>
      <c r="BC347" s="517"/>
      <c r="BD347" s="517"/>
      <c r="BE347" s="517"/>
      <c r="BF347" s="517"/>
      <c r="BG347" s="517"/>
      <c r="BH347" s="517"/>
      <c r="BI347" s="517"/>
      <c r="BJ347" s="517"/>
      <c r="BK347" s="517"/>
      <c r="BL347" s="517"/>
      <c r="BM347" s="517"/>
      <c r="BN347" s="517"/>
      <c r="BO347" s="517"/>
      <c r="BP347" s="517"/>
      <c r="BQ347" s="517"/>
      <c r="BR347" s="517"/>
      <c r="BS347" s="517"/>
      <c r="BT347" s="517"/>
      <c r="BU347" s="517"/>
      <c r="BV347" s="517"/>
      <c r="BW347" s="517"/>
      <c r="BX347" s="517"/>
      <c r="BY347" s="517"/>
      <c r="BZ347" s="517"/>
      <c r="CA347" s="517"/>
      <c r="CB347" s="517"/>
      <c r="CC347" s="517"/>
      <c r="CD347" s="517"/>
      <c r="CE347" s="517"/>
      <c r="CF347" s="517"/>
      <c r="CG347" s="517"/>
      <c r="CH347" s="517"/>
      <c r="CI347" s="517"/>
      <c r="CJ347" s="517"/>
      <c r="CK347" s="517"/>
      <c r="CL347" s="517"/>
      <c r="CM347" s="517"/>
      <c r="CN347" s="517"/>
      <c r="CO347" s="517"/>
      <c r="CP347" s="517"/>
      <c r="CQ347" s="517"/>
      <c r="CR347" s="517"/>
      <c r="CS347" s="517"/>
      <c r="CT347" s="517"/>
      <c r="CU347" s="517"/>
      <c r="CV347" s="517"/>
      <c r="CW347" s="517"/>
      <c r="CX347" s="517"/>
      <c r="CY347" s="517"/>
      <c r="CZ347" s="517"/>
      <c r="DA347" s="517"/>
      <c r="DB347" s="517"/>
      <c r="DC347" s="517"/>
      <c r="DD347" s="517"/>
      <c r="DE347" s="517"/>
      <c r="DF347" s="517"/>
      <c r="DG347" s="517"/>
      <c r="DH347" s="517"/>
      <c r="DI347" s="517"/>
      <c r="DJ347" s="517"/>
      <c r="DK347" s="517"/>
      <c r="DL347" s="517"/>
      <c r="DM347" s="517"/>
      <c r="DN347" s="517"/>
      <c r="DO347" s="517"/>
      <c r="DP347" s="517"/>
      <c r="DQ347" s="517"/>
      <c r="DR347" s="517"/>
      <c r="DS347" s="517"/>
      <c r="DT347" s="517"/>
      <c r="DU347" s="517"/>
      <c r="DV347" s="517"/>
      <c r="DW347" s="517"/>
      <c r="DX347" s="517"/>
      <c r="DY347" s="517"/>
      <c r="DZ347" s="517"/>
      <c r="EA347" s="517"/>
      <c r="EB347" s="517"/>
      <c r="EC347" s="517"/>
      <c r="ED347" s="517"/>
      <c r="EE347" s="517"/>
      <c r="EF347" s="517"/>
      <c r="EG347" s="517"/>
      <c r="EH347" s="517"/>
      <c r="EI347" s="517"/>
      <c r="EJ347" s="517"/>
      <c r="EK347" s="517"/>
      <c r="EL347" s="517"/>
      <c r="EM347" s="517"/>
      <c r="EN347" s="517"/>
      <c r="EO347" s="517"/>
      <c r="EP347" s="517"/>
      <c r="EQ347" s="517"/>
      <c r="ER347" s="517"/>
      <c r="ES347" s="517"/>
      <c r="ET347" s="517"/>
      <c r="EU347" s="517"/>
      <c r="EV347" s="517"/>
      <c r="EW347" s="517"/>
      <c r="EX347" s="517"/>
      <c r="EY347" s="517"/>
      <c r="EZ347" s="517"/>
      <c r="FA347" s="517"/>
      <c r="FB347" s="517"/>
      <c r="FC347" s="517"/>
      <c r="FD347" s="517"/>
      <c r="FE347" s="517"/>
      <c r="FF347" s="517"/>
    </row>
    <row r="349" spans="6:162" s="519" customFormat="1" ht="15.75" customHeight="1">
      <c r="F349" s="517"/>
      <c r="G349" s="517"/>
      <c r="H349" s="517"/>
      <c r="I349" s="517"/>
      <c r="J349" s="517"/>
      <c r="K349" s="517"/>
      <c r="L349" s="517"/>
      <c r="M349" s="517"/>
      <c r="N349" s="517"/>
      <c r="O349" s="517"/>
      <c r="P349" s="517"/>
      <c r="Q349" s="517"/>
      <c r="R349" s="517"/>
      <c r="S349" s="517"/>
      <c r="T349" s="517"/>
      <c r="U349" s="517"/>
      <c r="V349" s="517"/>
      <c r="W349" s="517"/>
      <c r="X349" s="517"/>
      <c r="Y349" s="517"/>
      <c r="AA349" s="517"/>
      <c r="AC349" s="517"/>
      <c r="AD349" s="517"/>
      <c r="AE349" s="517"/>
      <c r="AF349" s="517"/>
      <c r="AG349" s="517"/>
      <c r="AH349" s="518"/>
      <c r="AI349" s="518"/>
      <c r="AJ349" s="517"/>
      <c r="AK349" s="517"/>
      <c r="AL349" s="517"/>
      <c r="AM349" s="517"/>
      <c r="AN349" s="517"/>
      <c r="AO349" s="517"/>
      <c r="AP349" s="517"/>
      <c r="AQ349" s="517"/>
      <c r="AR349" s="517"/>
      <c r="AS349" s="517"/>
      <c r="AT349" s="517"/>
      <c r="AU349" s="517"/>
      <c r="AV349" s="517"/>
      <c r="AW349" s="517"/>
      <c r="AX349" s="517"/>
      <c r="AY349" s="517"/>
      <c r="AZ349" s="517"/>
      <c r="BA349" s="517"/>
      <c r="BB349" s="517"/>
      <c r="BC349" s="517"/>
      <c r="BD349" s="517"/>
      <c r="BE349" s="517"/>
      <c r="BF349" s="517"/>
      <c r="BG349" s="517"/>
      <c r="BH349" s="517"/>
      <c r="BI349" s="517"/>
      <c r="BJ349" s="517"/>
      <c r="BK349" s="517"/>
      <c r="BL349" s="517"/>
      <c r="BM349" s="517"/>
      <c r="BN349" s="517"/>
      <c r="BO349" s="517"/>
      <c r="BP349" s="517"/>
      <c r="BQ349" s="517"/>
      <c r="BR349" s="517"/>
      <c r="BS349" s="517"/>
      <c r="BT349" s="517"/>
      <c r="BU349" s="517"/>
      <c r="BV349" s="517"/>
      <c r="BW349" s="517"/>
      <c r="BX349" s="517"/>
      <c r="BY349" s="517"/>
      <c r="BZ349" s="517"/>
      <c r="CA349" s="517"/>
      <c r="CB349" s="517"/>
      <c r="CC349" s="517"/>
      <c r="CD349" s="517"/>
      <c r="CE349" s="517"/>
      <c r="CF349" s="517"/>
      <c r="CG349" s="517"/>
      <c r="CH349" s="517"/>
      <c r="CI349" s="517"/>
      <c r="CJ349" s="517"/>
      <c r="CK349" s="517"/>
      <c r="CL349" s="517"/>
      <c r="CM349" s="517"/>
      <c r="CN349" s="517"/>
      <c r="CO349" s="517"/>
      <c r="CP349" s="517"/>
      <c r="CQ349" s="517"/>
      <c r="CR349" s="517"/>
      <c r="CS349" s="517"/>
      <c r="CT349" s="517"/>
      <c r="CU349" s="517"/>
      <c r="CV349" s="517"/>
      <c r="CW349" s="517"/>
      <c r="CX349" s="517"/>
      <c r="CY349" s="517"/>
      <c r="CZ349" s="517"/>
      <c r="DA349" s="517"/>
      <c r="DB349" s="517"/>
      <c r="DC349" s="517"/>
      <c r="DD349" s="517"/>
      <c r="DE349" s="517"/>
      <c r="DF349" s="517"/>
      <c r="DG349" s="517"/>
      <c r="DH349" s="517"/>
      <c r="DI349" s="517"/>
      <c r="DJ349" s="517"/>
      <c r="DK349" s="517"/>
      <c r="DL349" s="517"/>
      <c r="DM349" s="517"/>
      <c r="DN349" s="517"/>
      <c r="DO349" s="517"/>
      <c r="DP349" s="517"/>
      <c r="DQ349" s="517"/>
      <c r="DR349" s="517"/>
      <c r="DS349" s="517"/>
      <c r="DT349" s="517"/>
      <c r="DU349" s="517"/>
      <c r="DV349" s="517"/>
      <c r="DW349" s="517"/>
      <c r="DX349" s="517"/>
      <c r="DY349" s="517"/>
      <c r="DZ349" s="517"/>
      <c r="EA349" s="517"/>
      <c r="EB349" s="517"/>
      <c r="EC349" s="517"/>
      <c r="ED349" s="517"/>
      <c r="EE349" s="517"/>
      <c r="EF349" s="517"/>
      <c r="EG349" s="517"/>
      <c r="EH349" s="517"/>
      <c r="EI349" s="517"/>
      <c r="EJ349" s="517"/>
      <c r="EK349" s="517"/>
      <c r="EL349" s="517"/>
      <c r="EM349" s="517"/>
      <c r="EN349" s="517"/>
      <c r="EO349" s="517"/>
      <c r="EP349" s="517"/>
      <c r="EQ349" s="517"/>
      <c r="ER349" s="517"/>
      <c r="ES349" s="517"/>
      <c r="ET349" s="517"/>
      <c r="EU349" s="517"/>
      <c r="EV349" s="517"/>
      <c r="EW349" s="517"/>
      <c r="EX349" s="517"/>
      <c r="EY349" s="517"/>
      <c r="EZ349" s="517"/>
      <c r="FA349" s="517"/>
      <c r="FB349" s="517"/>
      <c r="FC349" s="517"/>
      <c r="FD349" s="517"/>
      <c r="FE349" s="517"/>
      <c r="FF349" s="517"/>
    </row>
    <row r="351" spans="6:162" s="519" customFormat="1" ht="15.75" customHeight="1">
      <c r="F351" s="517"/>
      <c r="G351" s="517"/>
      <c r="H351" s="517"/>
      <c r="I351" s="517"/>
      <c r="J351" s="517"/>
      <c r="K351" s="517"/>
      <c r="L351" s="517"/>
      <c r="M351" s="517"/>
      <c r="N351" s="517"/>
      <c r="O351" s="517"/>
      <c r="P351" s="517"/>
      <c r="Q351" s="517"/>
      <c r="R351" s="517"/>
      <c r="S351" s="517"/>
      <c r="T351" s="517"/>
      <c r="U351" s="517"/>
      <c r="V351" s="517"/>
      <c r="W351" s="517"/>
      <c r="X351" s="517"/>
      <c r="Y351" s="517"/>
      <c r="AA351" s="517"/>
      <c r="AC351" s="517"/>
      <c r="AD351" s="517"/>
      <c r="AE351" s="517"/>
      <c r="AF351" s="517"/>
      <c r="AG351" s="517"/>
      <c r="AH351" s="518"/>
      <c r="AI351" s="518"/>
      <c r="AJ351" s="517"/>
      <c r="AK351" s="517"/>
      <c r="AL351" s="517"/>
      <c r="AM351" s="517"/>
      <c r="AN351" s="517"/>
      <c r="AO351" s="517"/>
      <c r="AP351" s="517"/>
      <c r="AQ351" s="517"/>
      <c r="AR351" s="517"/>
      <c r="AS351" s="517"/>
      <c r="AT351" s="517"/>
      <c r="AU351" s="517"/>
      <c r="AV351" s="517"/>
      <c r="AW351" s="517"/>
      <c r="AX351" s="517"/>
      <c r="AY351" s="517"/>
      <c r="AZ351" s="517"/>
      <c r="BA351" s="517"/>
      <c r="BB351" s="517"/>
      <c r="BC351" s="517"/>
      <c r="BD351" s="517"/>
      <c r="BE351" s="517"/>
      <c r="BF351" s="517"/>
      <c r="BG351" s="517"/>
      <c r="BH351" s="517"/>
      <c r="BI351" s="517"/>
      <c r="BJ351" s="517"/>
      <c r="BK351" s="517"/>
      <c r="BL351" s="517"/>
      <c r="BM351" s="517"/>
      <c r="BN351" s="517"/>
      <c r="BO351" s="517"/>
      <c r="BP351" s="517"/>
      <c r="BQ351" s="517"/>
      <c r="BR351" s="517"/>
      <c r="BS351" s="517"/>
      <c r="BT351" s="517"/>
      <c r="BU351" s="517"/>
      <c r="BV351" s="517"/>
      <c r="BW351" s="517"/>
      <c r="BX351" s="517"/>
      <c r="BY351" s="517"/>
      <c r="BZ351" s="517"/>
      <c r="CA351" s="517"/>
      <c r="CB351" s="517"/>
      <c r="CC351" s="517"/>
      <c r="CD351" s="517"/>
      <c r="CE351" s="517"/>
      <c r="CF351" s="517"/>
      <c r="CG351" s="517"/>
      <c r="CH351" s="517"/>
      <c r="CI351" s="517"/>
      <c r="CJ351" s="517"/>
      <c r="CK351" s="517"/>
      <c r="CL351" s="517"/>
      <c r="CM351" s="517"/>
      <c r="CN351" s="517"/>
      <c r="CO351" s="517"/>
      <c r="CP351" s="517"/>
      <c r="CQ351" s="517"/>
      <c r="CR351" s="517"/>
      <c r="CS351" s="517"/>
      <c r="CT351" s="517"/>
      <c r="CU351" s="517"/>
      <c r="CV351" s="517"/>
      <c r="CW351" s="517"/>
      <c r="CX351" s="517"/>
      <c r="CY351" s="517"/>
      <c r="CZ351" s="517"/>
      <c r="DA351" s="517"/>
      <c r="DB351" s="517"/>
      <c r="DC351" s="517"/>
      <c r="DD351" s="517"/>
      <c r="DE351" s="517"/>
      <c r="DF351" s="517"/>
      <c r="DG351" s="517"/>
      <c r="DH351" s="517"/>
      <c r="DI351" s="517"/>
      <c r="DJ351" s="517"/>
      <c r="DK351" s="517"/>
      <c r="DL351" s="517"/>
      <c r="DM351" s="517"/>
      <c r="DN351" s="517"/>
      <c r="DO351" s="517"/>
      <c r="DP351" s="517"/>
      <c r="DQ351" s="517"/>
      <c r="DR351" s="517"/>
      <c r="DS351" s="517"/>
      <c r="DT351" s="517"/>
      <c r="DU351" s="517"/>
      <c r="DV351" s="517"/>
      <c r="DW351" s="517"/>
      <c r="DX351" s="517"/>
      <c r="DY351" s="517"/>
      <c r="DZ351" s="517"/>
      <c r="EA351" s="517"/>
      <c r="EB351" s="517"/>
      <c r="EC351" s="517"/>
      <c r="ED351" s="517"/>
      <c r="EE351" s="517"/>
      <c r="EF351" s="517"/>
      <c r="EG351" s="517"/>
      <c r="EH351" s="517"/>
      <c r="EI351" s="517"/>
      <c r="EJ351" s="517"/>
      <c r="EK351" s="517"/>
      <c r="EL351" s="517"/>
      <c r="EM351" s="517"/>
      <c r="EN351" s="517"/>
      <c r="EO351" s="517"/>
      <c r="EP351" s="517"/>
      <c r="EQ351" s="517"/>
      <c r="ER351" s="517"/>
      <c r="ES351" s="517"/>
      <c r="ET351" s="517"/>
      <c r="EU351" s="517"/>
      <c r="EV351" s="517"/>
      <c r="EW351" s="517"/>
      <c r="EX351" s="517"/>
      <c r="EY351" s="517"/>
      <c r="EZ351" s="517"/>
      <c r="FA351" s="517"/>
      <c r="FB351" s="517"/>
      <c r="FC351" s="517"/>
      <c r="FD351" s="517"/>
      <c r="FE351" s="517"/>
      <c r="FF351" s="517"/>
    </row>
    <row r="353" spans="6:162" s="519" customFormat="1" ht="15.75" customHeight="1">
      <c r="F353" s="517"/>
      <c r="G353" s="517"/>
      <c r="H353" s="517"/>
      <c r="I353" s="517"/>
      <c r="J353" s="517"/>
      <c r="K353" s="517"/>
      <c r="L353" s="517"/>
      <c r="M353" s="517"/>
      <c r="N353" s="517"/>
      <c r="O353" s="517"/>
      <c r="P353" s="517"/>
      <c r="Q353" s="517"/>
      <c r="R353" s="517"/>
      <c r="S353" s="517"/>
      <c r="T353" s="517"/>
      <c r="U353" s="517"/>
      <c r="V353" s="517"/>
      <c r="W353" s="517"/>
      <c r="X353" s="517"/>
      <c r="Y353" s="517"/>
      <c r="AA353" s="517"/>
      <c r="AC353" s="517"/>
      <c r="AD353" s="517"/>
      <c r="AE353" s="517"/>
      <c r="AF353" s="517"/>
      <c r="AG353" s="517"/>
      <c r="AH353" s="518"/>
      <c r="AI353" s="518"/>
      <c r="AJ353" s="517"/>
      <c r="AK353" s="517"/>
      <c r="AL353" s="517"/>
      <c r="AM353" s="517"/>
      <c r="AN353" s="517"/>
      <c r="AO353" s="517"/>
      <c r="AP353" s="517"/>
      <c r="AQ353" s="517"/>
      <c r="AR353" s="517"/>
      <c r="AS353" s="517"/>
      <c r="AT353" s="517"/>
      <c r="AU353" s="517"/>
      <c r="AV353" s="517"/>
      <c r="AW353" s="517"/>
      <c r="AX353" s="517"/>
      <c r="AY353" s="517"/>
      <c r="AZ353" s="517"/>
      <c r="BA353" s="517"/>
      <c r="BB353" s="517"/>
      <c r="BC353" s="517"/>
      <c r="BD353" s="517"/>
      <c r="BE353" s="517"/>
      <c r="BF353" s="517"/>
      <c r="BG353" s="517"/>
      <c r="BH353" s="517"/>
      <c r="BI353" s="517"/>
      <c r="BJ353" s="517"/>
      <c r="BK353" s="517"/>
      <c r="BL353" s="517"/>
      <c r="BM353" s="517"/>
      <c r="BN353" s="517"/>
      <c r="BO353" s="517"/>
      <c r="BP353" s="517"/>
      <c r="BQ353" s="517"/>
      <c r="BR353" s="517"/>
      <c r="BS353" s="517"/>
      <c r="BT353" s="517"/>
      <c r="BU353" s="517"/>
      <c r="BV353" s="517"/>
      <c r="BW353" s="517"/>
      <c r="BX353" s="517"/>
      <c r="BY353" s="517"/>
      <c r="BZ353" s="517"/>
      <c r="CA353" s="517"/>
      <c r="CB353" s="517"/>
      <c r="CC353" s="517"/>
      <c r="CD353" s="517"/>
      <c r="CE353" s="517"/>
      <c r="CF353" s="517"/>
      <c r="CG353" s="517"/>
      <c r="CH353" s="517"/>
      <c r="CI353" s="517"/>
      <c r="CJ353" s="517"/>
      <c r="CK353" s="517"/>
      <c r="CL353" s="517"/>
      <c r="CM353" s="517"/>
      <c r="CN353" s="517"/>
      <c r="CO353" s="517"/>
      <c r="CP353" s="517"/>
      <c r="CQ353" s="517"/>
      <c r="CR353" s="517"/>
      <c r="CS353" s="517"/>
      <c r="CT353" s="517"/>
      <c r="CU353" s="517"/>
      <c r="CV353" s="517"/>
      <c r="CW353" s="517"/>
      <c r="CX353" s="517"/>
      <c r="CY353" s="517"/>
      <c r="CZ353" s="517"/>
      <c r="DA353" s="517"/>
      <c r="DB353" s="517"/>
      <c r="DC353" s="517"/>
      <c r="DD353" s="517"/>
      <c r="DE353" s="517"/>
      <c r="DF353" s="517"/>
      <c r="DG353" s="517"/>
      <c r="DH353" s="517"/>
      <c r="DI353" s="517"/>
      <c r="DJ353" s="517"/>
      <c r="DK353" s="517"/>
      <c r="DL353" s="517"/>
      <c r="DM353" s="517"/>
      <c r="DN353" s="517"/>
      <c r="DO353" s="517"/>
      <c r="DP353" s="517"/>
      <c r="DQ353" s="517"/>
      <c r="DR353" s="517"/>
      <c r="DS353" s="517"/>
      <c r="DT353" s="517"/>
      <c r="DU353" s="517"/>
      <c r="DV353" s="517"/>
      <c r="DW353" s="517"/>
      <c r="DX353" s="517"/>
      <c r="DY353" s="517"/>
      <c r="DZ353" s="517"/>
      <c r="EA353" s="517"/>
      <c r="EB353" s="517"/>
      <c r="EC353" s="517"/>
      <c r="ED353" s="517"/>
      <c r="EE353" s="517"/>
      <c r="EF353" s="517"/>
      <c r="EG353" s="517"/>
      <c r="EH353" s="517"/>
      <c r="EI353" s="517"/>
      <c r="EJ353" s="517"/>
      <c r="EK353" s="517"/>
      <c r="EL353" s="517"/>
      <c r="EM353" s="517"/>
      <c r="EN353" s="517"/>
      <c r="EO353" s="517"/>
      <c r="EP353" s="517"/>
      <c r="EQ353" s="517"/>
      <c r="ER353" s="517"/>
      <c r="ES353" s="517"/>
      <c r="ET353" s="517"/>
      <c r="EU353" s="517"/>
      <c r="EV353" s="517"/>
      <c r="EW353" s="517"/>
      <c r="EX353" s="517"/>
      <c r="EY353" s="517"/>
      <c r="EZ353" s="517"/>
      <c r="FA353" s="517"/>
      <c r="FB353" s="517"/>
      <c r="FC353" s="517"/>
      <c r="FD353" s="517"/>
      <c r="FE353" s="517"/>
      <c r="FF353" s="517"/>
    </row>
    <row r="355" spans="6:162" s="519" customFormat="1" ht="15.75" customHeight="1">
      <c r="F355" s="517"/>
      <c r="G355" s="517"/>
      <c r="H355" s="517"/>
      <c r="I355" s="517"/>
      <c r="J355" s="517"/>
      <c r="K355" s="517"/>
      <c r="L355" s="517"/>
      <c r="M355" s="517"/>
      <c r="N355" s="517"/>
      <c r="O355" s="517"/>
      <c r="P355" s="517"/>
      <c r="Q355" s="517"/>
      <c r="R355" s="517"/>
      <c r="S355" s="517"/>
      <c r="T355" s="517"/>
      <c r="U355" s="517"/>
      <c r="V355" s="517"/>
      <c r="W355" s="517"/>
      <c r="X355" s="517"/>
      <c r="Y355" s="517"/>
      <c r="AA355" s="517"/>
      <c r="AC355" s="517"/>
      <c r="AD355" s="517"/>
      <c r="AE355" s="517"/>
      <c r="AF355" s="517"/>
      <c r="AG355" s="517"/>
      <c r="AH355" s="518"/>
      <c r="AI355" s="518"/>
      <c r="AJ355" s="517"/>
      <c r="AK355" s="517"/>
      <c r="AL355" s="517"/>
      <c r="AM355" s="517"/>
      <c r="AN355" s="517"/>
      <c r="AO355" s="517"/>
      <c r="AP355" s="517"/>
      <c r="AQ355" s="517"/>
      <c r="AR355" s="517"/>
      <c r="AS355" s="517"/>
      <c r="AT355" s="517"/>
      <c r="AU355" s="517"/>
      <c r="AV355" s="517"/>
      <c r="AW355" s="517"/>
      <c r="AX355" s="517"/>
      <c r="AY355" s="517"/>
      <c r="AZ355" s="517"/>
      <c r="BA355" s="517"/>
      <c r="BB355" s="517"/>
      <c r="BC355" s="517"/>
      <c r="BD355" s="517"/>
      <c r="BE355" s="517"/>
      <c r="BF355" s="517"/>
      <c r="BG355" s="517"/>
      <c r="BH355" s="517"/>
      <c r="BI355" s="517"/>
      <c r="BJ355" s="517"/>
      <c r="BK355" s="517"/>
      <c r="BL355" s="517"/>
      <c r="BM355" s="517"/>
      <c r="BN355" s="517"/>
      <c r="BO355" s="517"/>
      <c r="BP355" s="517"/>
      <c r="BQ355" s="517"/>
      <c r="BR355" s="517"/>
      <c r="BS355" s="517"/>
      <c r="BT355" s="517"/>
      <c r="BU355" s="517"/>
      <c r="BV355" s="517"/>
      <c r="BW355" s="517"/>
      <c r="BX355" s="517"/>
      <c r="BY355" s="517"/>
      <c r="BZ355" s="517"/>
      <c r="CA355" s="517"/>
      <c r="CB355" s="517"/>
      <c r="CC355" s="517"/>
      <c r="CD355" s="517"/>
      <c r="CE355" s="517"/>
      <c r="CF355" s="517"/>
      <c r="CG355" s="517"/>
      <c r="CH355" s="517"/>
      <c r="CI355" s="517"/>
      <c r="CJ355" s="517"/>
      <c r="CK355" s="517"/>
      <c r="CL355" s="517"/>
      <c r="CM355" s="517"/>
      <c r="CN355" s="517"/>
      <c r="CO355" s="517"/>
      <c r="CP355" s="517"/>
      <c r="CQ355" s="517"/>
      <c r="CR355" s="517"/>
      <c r="CS355" s="517"/>
      <c r="CT355" s="517"/>
      <c r="CU355" s="517"/>
      <c r="CV355" s="517"/>
      <c r="CW355" s="517"/>
      <c r="CX355" s="517"/>
      <c r="CY355" s="517"/>
      <c r="CZ355" s="517"/>
      <c r="DA355" s="517"/>
      <c r="DB355" s="517"/>
      <c r="DC355" s="517"/>
      <c r="DD355" s="517"/>
      <c r="DE355" s="517"/>
      <c r="DF355" s="517"/>
      <c r="DG355" s="517"/>
      <c r="DH355" s="517"/>
      <c r="DI355" s="517"/>
      <c r="DJ355" s="517"/>
      <c r="DK355" s="517"/>
      <c r="DL355" s="517"/>
      <c r="DM355" s="517"/>
      <c r="DN355" s="517"/>
      <c r="DO355" s="517"/>
      <c r="DP355" s="517"/>
      <c r="DQ355" s="517"/>
      <c r="DR355" s="517"/>
      <c r="DS355" s="517"/>
      <c r="DT355" s="517"/>
      <c r="DU355" s="517"/>
      <c r="DV355" s="517"/>
      <c r="DW355" s="517"/>
      <c r="DX355" s="517"/>
      <c r="DY355" s="517"/>
      <c r="DZ355" s="517"/>
      <c r="EA355" s="517"/>
      <c r="EB355" s="517"/>
      <c r="EC355" s="517"/>
      <c r="ED355" s="517"/>
      <c r="EE355" s="517"/>
      <c r="EF355" s="517"/>
      <c r="EG355" s="517"/>
      <c r="EH355" s="517"/>
      <c r="EI355" s="517"/>
      <c r="EJ355" s="517"/>
      <c r="EK355" s="517"/>
      <c r="EL355" s="517"/>
      <c r="EM355" s="517"/>
      <c r="EN355" s="517"/>
      <c r="EO355" s="517"/>
      <c r="EP355" s="517"/>
      <c r="EQ355" s="517"/>
      <c r="ER355" s="517"/>
      <c r="ES355" s="517"/>
      <c r="ET355" s="517"/>
      <c r="EU355" s="517"/>
      <c r="EV355" s="517"/>
      <c r="EW355" s="517"/>
      <c r="EX355" s="517"/>
      <c r="EY355" s="517"/>
      <c r="EZ355" s="517"/>
      <c r="FA355" s="517"/>
      <c r="FB355" s="517"/>
      <c r="FC355" s="517"/>
      <c r="FD355" s="517"/>
      <c r="FE355" s="517"/>
      <c r="FF355" s="517"/>
    </row>
    <row r="357" spans="6:162" s="519" customFormat="1" ht="15.75" customHeight="1">
      <c r="F357" s="517"/>
      <c r="G357" s="517"/>
      <c r="H357" s="517"/>
      <c r="I357" s="517"/>
      <c r="J357" s="517"/>
      <c r="K357" s="517"/>
      <c r="L357" s="517"/>
      <c r="M357" s="517"/>
      <c r="N357" s="517"/>
      <c r="O357" s="517"/>
      <c r="P357" s="517"/>
      <c r="Q357" s="517"/>
      <c r="R357" s="517"/>
      <c r="S357" s="517"/>
      <c r="T357" s="517"/>
      <c r="U357" s="517"/>
      <c r="V357" s="517"/>
      <c r="W357" s="517"/>
      <c r="X357" s="517"/>
      <c r="Y357" s="517"/>
      <c r="AA357" s="517"/>
      <c r="AC357" s="517"/>
      <c r="AD357" s="517"/>
      <c r="AE357" s="517"/>
      <c r="AF357" s="517"/>
      <c r="AG357" s="517"/>
      <c r="AH357" s="518"/>
      <c r="AI357" s="518"/>
      <c r="AJ357" s="517"/>
      <c r="AK357" s="517"/>
      <c r="AL357" s="517"/>
      <c r="AM357" s="517"/>
      <c r="AN357" s="517"/>
      <c r="AO357" s="517"/>
      <c r="AP357" s="517"/>
      <c r="AQ357" s="517"/>
      <c r="AR357" s="517"/>
      <c r="AS357" s="517"/>
      <c r="AT357" s="517"/>
      <c r="AU357" s="517"/>
      <c r="AV357" s="517"/>
      <c r="AW357" s="517"/>
      <c r="AX357" s="517"/>
      <c r="AY357" s="517"/>
      <c r="AZ357" s="517"/>
      <c r="BA357" s="517"/>
      <c r="BB357" s="517"/>
      <c r="BC357" s="517"/>
      <c r="BD357" s="517"/>
      <c r="BE357" s="517"/>
      <c r="BF357" s="517"/>
      <c r="BG357" s="517"/>
      <c r="BH357" s="517"/>
      <c r="BI357" s="517"/>
      <c r="BJ357" s="517"/>
      <c r="BK357" s="517"/>
      <c r="BL357" s="517"/>
      <c r="BM357" s="517"/>
      <c r="BN357" s="517"/>
      <c r="BO357" s="517"/>
      <c r="BP357" s="517"/>
      <c r="BQ357" s="517"/>
      <c r="BR357" s="517"/>
      <c r="BS357" s="517"/>
      <c r="BT357" s="517"/>
      <c r="BU357" s="517"/>
      <c r="BV357" s="517"/>
      <c r="BW357" s="517"/>
      <c r="BX357" s="517"/>
      <c r="BY357" s="517"/>
      <c r="BZ357" s="517"/>
      <c r="CA357" s="517"/>
      <c r="CB357" s="517"/>
      <c r="CC357" s="517"/>
      <c r="CD357" s="517"/>
      <c r="CE357" s="517"/>
      <c r="CF357" s="517"/>
      <c r="CG357" s="517"/>
      <c r="CH357" s="517"/>
      <c r="CI357" s="517"/>
      <c r="CJ357" s="517"/>
      <c r="CK357" s="517"/>
      <c r="CL357" s="517"/>
      <c r="CM357" s="517"/>
      <c r="CN357" s="517"/>
      <c r="CO357" s="517"/>
      <c r="CP357" s="517"/>
      <c r="CQ357" s="517"/>
      <c r="CR357" s="517"/>
      <c r="CS357" s="517"/>
      <c r="CT357" s="517"/>
      <c r="CU357" s="517"/>
      <c r="CV357" s="517"/>
      <c r="CW357" s="517"/>
      <c r="CX357" s="517"/>
      <c r="CY357" s="517"/>
      <c r="CZ357" s="517"/>
      <c r="DA357" s="517"/>
      <c r="DB357" s="517"/>
      <c r="DC357" s="517"/>
      <c r="DD357" s="517"/>
      <c r="DE357" s="517"/>
      <c r="DF357" s="517"/>
      <c r="DG357" s="517"/>
      <c r="DH357" s="517"/>
      <c r="DI357" s="517"/>
      <c r="DJ357" s="517"/>
      <c r="DK357" s="517"/>
      <c r="DL357" s="517"/>
      <c r="DM357" s="517"/>
      <c r="DN357" s="517"/>
      <c r="DO357" s="517"/>
      <c r="DP357" s="517"/>
      <c r="DQ357" s="517"/>
      <c r="DR357" s="517"/>
      <c r="DS357" s="517"/>
      <c r="DT357" s="517"/>
      <c r="DU357" s="517"/>
      <c r="DV357" s="517"/>
      <c r="DW357" s="517"/>
      <c r="DX357" s="517"/>
      <c r="DY357" s="517"/>
      <c r="DZ357" s="517"/>
      <c r="EA357" s="517"/>
      <c r="EB357" s="517"/>
      <c r="EC357" s="517"/>
      <c r="ED357" s="517"/>
      <c r="EE357" s="517"/>
      <c r="EF357" s="517"/>
      <c r="EG357" s="517"/>
      <c r="EH357" s="517"/>
      <c r="EI357" s="517"/>
      <c r="EJ357" s="517"/>
      <c r="EK357" s="517"/>
      <c r="EL357" s="517"/>
      <c r="EM357" s="517"/>
      <c r="EN357" s="517"/>
      <c r="EO357" s="517"/>
      <c r="EP357" s="517"/>
      <c r="EQ357" s="517"/>
      <c r="ER357" s="517"/>
      <c r="ES357" s="517"/>
      <c r="ET357" s="517"/>
      <c r="EU357" s="517"/>
      <c r="EV357" s="517"/>
      <c r="EW357" s="517"/>
      <c r="EX357" s="517"/>
      <c r="EY357" s="517"/>
      <c r="EZ357" s="517"/>
      <c r="FA357" s="517"/>
      <c r="FB357" s="517"/>
      <c r="FC357" s="517"/>
      <c r="FD357" s="517"/>
      <c r="FE357" s="517"/>
      <c r="FF357" s="517"/>
    </row>
    <row r="359" spans="6:162" s="519" customFormat="1" ht="15.75" customHeight="1">
      <c r="F359" s="517"/>
      <c r="G359" s="517"/>
      <c r="H359" s="517"/>
      <c r="I359" s="517"/>
      <c r="J359" s="517"/>
      <c r="K359" s="517"/>
      <c r="L359" s="517"/>
      <c r="M359" s="517"/>
      <c r="N359" s="517"/>
      <c r="O359" s="517"/>
      <c r="P359" s="517"/>
      <c r="Q359" s="517"/>
      <c r="R359" s="517"/>
      <c r="S359" s="517"/>
      <c r="T359" s="517"/>
      <c r="U359" s="517"/>
      <c r="V359" s="517"/>
      <c r="W359" s="517"/>
      <c r="X359" s="517"/>
      <c r="Y359" s="517"/>
      <c r="AA359" s="517"/>
      <c r="AC359" s="517"/>
      <c r="AD359" s="517"/>
      <c r="AE359" s="517"/>
      <c r="AF359" s="517"/>
      <c r="AG359" s="517"/>
      <c r="AH359" s="518"/>
      <c r="AI359" s="518"/>
      <c r="AJ359" s="517"/>
      <c r="AK359" s="517"/>
      <c r="AL359" s="517"/>
      <c r="AM359" s="517"/>
      <c r="AN359" s="517"/>
      <c r="AO359" s="517"/>
      <c r="AP359" s="517"/>
      <c r="AQ359" s="517"/>
      <c r="AR359" s="517"/>
      <c r="AS359" s="517"/>
      <c r="AT359" s="517"/>
      <c r="AU359" s="517"/>
      <c r="AV359" s="517"/>
      <c r="AW359" s="517"/>
      <c r="AX359" s="517"/>
      <c r="AY359" s="517"/>
      <c r="AZ359" s="517"/>
      <c r="BA359" s="517"/>
      <c r="BB359" s="517"/>
      <c r="BC359" s="517"/>
      <c r="BD359" s="517"/>
      <c r="BE359" s="517"/>
      <c r="BF359" s="517"/>
      <c r="BG359" s="517"/>
      <c r="BH359" s="517"/>
      <c r="BI359" s="517"/>
      <c r="BJ359" s="517"/>
      <c r="BK359" s="517"/>
      <c r="BL359" s="517"/>
      <c r="BM359" s="517"/>
      <c r="BN359" s="517"/>
      <c r="BO359" s="517"/>
      <c r="BP359" s="517"/>
      <c r="BQ359" s="517"/>
      <c r="BR359" s="517"/>
      <c r="BS359" s="517"/>
      <c r="BT359" s="517"/>
      <c r="BU359" s="517"/>
      <c r="BV359" s="517"/>
      <c r="BW359" s="517"/>
      <c r="BX359" s="517"/>
      <c r="BY359" s="517"/>
      <c r="BZ359" s="517"/>
      <c r="CA359" s="517"/>
      <c r="CB359" s="517"/>
      <c r="CC359" s="517"/>
      <c r="CD359" s="517"/>
      <c r="CE359" s="517"/>
      <c r="CF359" s="517"/>
      <c r="CG359" s="517"/>
      <c r="CH359" s="517"/>
      <c r="CI359" s="517"/>
      <c r="CJ359" s="517"/>
      <c r="CK359" s="517"/>
      <c r="CL359" s="517"/>
      <c r="CM359" s="517"/>
      <c r="CN359" s="517"/>
      <c r="CO359" s="517"/>
      <c r="CP359" s="517"/>
      <c r="CQ359" s="517"/>
      <c r="CR359" s="517"/>
      <c r="CS359" s="517"/>
      <c r="CT359" s="517"/>
      <c r="CU359" s="517"/>
      <c r="CV359" s="517"/>
      <c r="CW359" s="517"/>
      <c r="CX359" s="517"/>
      <c r="CY359" s="517"/>
      <c r="CZ359" s="517"/>
      <c r="DA359" s="517"/>
      <c r="DB359" s="517"/>
      <c r="DC359" s="517"/>
      <c r="DD359" s="517"/>
      <c r="DE359" s="517"/>
      <c r="DF359" s="517"/>
      <c r="DG359" s="517"/>
      <c r="DH359" s="517"/>
      <c r="DI359" s="517"/>
      <c r="DJ359" s="517"/>
      <c r="DK359" s="517"/>
      <c r="DL359" s="517"/>
      <c r="DM359" s="517"/>
      <c r="DN359" s="517"/>
      <c r="DO359" s="517"/>
      <c r="DP359" s="517"/>
      <c r="DQ359" s="517"/>
      <c r="DR359" s="517"/>
      <c r="DS359" s="517"/>
      <c r="DT359" s="517"/>
      <c r="DU359" s="517"/>
      <c r="DV359" s="517"/>
      <c r="DW359" s="517"/>
      <c r="DX359" s="517"/>
      <c r="DY359" s="517"/>
      <c r="DZ359" s="517"/>
      <c r="EA359" s="517"/>
      <c r="EB359" s="517"/>
      <c r="EC359" s="517"/>
      <c r="ED359" s="517"/>
      <c r="EE359" s="517"/>
      <c r="EF359" s="517"/>
      <c r="EG359" s="517"/>
      <c r="EH359" s="517"/>
      <c r="EI359" s="517"/>
      <c r="EJ359" s="517"/>
      <c r="EK359" s="517"/>
      <c r="EL359" s="517"/>
      <c r="EM359" s="517"/>
      <c r="EN359" s="517"/>
      <c r="EO359" s="517"/>
      <c r="EP359" s="517"/>
      <c r="EQ359" s="517"/>
      <c r="ER359" s="517"/>
      <c r="ES359" s="517"/>
      <c r="ET359" s="517"/>
      <c r="EU359" s="517"/>
      <c r="EV359" s="517"/>
      <c r="EW359" s="517"/>
      <c r="EX359" s="517"/>
      <c r="EY359" s="517"/>
      <c r="EZ359" s="517"/>
      <c r="FA359" s="517"/>
      <c r="FB359" s="517"/>
      <c r="FC359" s="517"/>
      <c r="FD359" s="517"/>
      <c r="FE359" s="517"/>
      <c r="FF359" s="517"/>
    </row>
    <row r="361" spans="6:162" s="519" customFormat="1" ht="15.75" customHeight="1">
      <c r="F361" s="517"/>
      <c r="G361" s="517"/>
      <c r="H361" s="517"/>
      <c r="I361" s="517"/>
      <c r="J361" s="517"/>
      <c r="K361" s="517"/>
      <c r="L361" s="517"/>
      <c r="M361" s="517"/>
      <c r="N361" s="517"/>
      <c r="O361" s="517"/>
      <c r="P361" s="517"/>
      <c r="Q361" s="517"/>
      <c r="R361" s="517"/>
      <c r="S361" s="517"/>
      <c r="T361" s="517"/>
      <c r="U361" s="517"/>
      <c r="V361" s="517"/>
      <c r="W361" s="517"/>
      <c r="X361" s="517"/>
      <c r="Y361" s="517"/>
      <c r="AA361" s="517"/>
      <c r="AC361" s="517"/>
      <c r="AD361" s="517"/>
      <c r="AE361" s="517"/>
      <c r="AF361" s="517"/>
      <c r="AG361" s="517"/>
      <c r="AH361" s="518"/>
      <c r="AI361" s="518"/>
      <c r="AJ361" s="517"/>
      <c r="AK361" s="517"/>
      <c r="AL361" s="517"/>
      <c r="AM361" s="517"/>
      <c r="AN361" s="517"/>
      <c r="AO361" s="517"/>
      <c r="AP361" s="517"/>
      <c r="AQ361" s="517"/>
      <c r="AR361" s="517"/>
      <c r="AS361" s="517"/>
      <c r="AT361" s="517"/>
      <c r="AU361" s="517"/>
      <c r="AV361" s="517"/>
      <c r="AW361" s="517"/>
      <c r="AX361" s="517"/>
      <c r="AY361" s="517"/>
      <c r="AZ361" s="517"/>
      <c r="BA361" s="517"/>
      <c r="BB361" s="517"/>
      <c r="BC361" s="517"/>
      <c r="BD361" s="517"/>
      <c r="BE361" s="517"/>
      <c r="BF361" s="517"/>
      <c r="BG361" s="517"/>
      <c r="BH361" s="517"/>
      <c r="BI361" s="517"/>
      <c r="BJ361" s="517"/>
      <c r="BK361" s="517"/>
      <c r="BL361" s="517"/>
      <c r="BM361" s="517"/>
      <c r="BN361" s="517"/>
      <c r="BO361" s="517"/>
      <c r="BP361" s="517"/>
      <c r="BQ361" s="517"/>
      <c r="BR361" s="517"/>
      <c r="BS361" s="517"/>
      <c r="BT361" s="517"/>
      <c r="BU361" s="517"/>
      <c r="BV361" s="517"/>
      <c r="BW361" s="517"/>
      <c r="BX361" s="517"/>
      <c r="BY361" s="517"/>
      <c r="BZ361" s="517"/>
      <c r="CA361" s="517"/>
      <c r="CB361" s="517"/>
      <c r="CC361" s="517"/>
      <c r="CD361" s="517"/>
      <c r="CE361" s="517"/>
      <c r="CF361" s="517"/>
      <c r="CG361" s="517"/>
      <c r="CH361" s="517"/>
      <c r="CI361" s="517"/>
      <c r="CJ361" s="517"/>
      <c r="CK361" s="517"/>
      <c r="CL361" s="517"/>
      <c r="CM361" s="517"/>
      <c r="CN361" s="517"/>
      <c r="CO361" s="517"/>
      <c r="CP361" s="517"/>
      <c r="CQ361" s="517"/>
      <c r="CR361" s="517"/>
      <c r="CS361" s="517"/>
      <c r="CT361" s="517"/>
      <c r="CU361" s="517"/>
      <c r="CV361" s="517"/>
      <c r="CW361" s="517"/>
      <c r="CX361" s="517"/>
      <c r="CY361" s="517"/>
      <c r="CZ361" s="517"/>
      <c r="DA361" s="517"/>
      <c r="DB361" s="517"/>
      <c r="DC361" s="517"/>
      <c r="DD361" s="517"/>
      <c r="DE361" s="517"/>
      <c r="DF361" s="517"/>
      <c r="DG361" s="517"/>
      <c r="DH361" s="517"/>
      <c r="DI361" s="517"/>
      <c r="DJ361" s="517"/>
      <c r="DK361" s="517"/>
      <c r="DL361" s="517"/>
      <c r="DM361" s="517"/>
      <c r="DN361" s="517"/>
      <c r="DO361" s="517"/>
      <c r="DP361" s="517"/>
      <c r="DQ361" s="517"/>
      <c r="DR361" s="517"/>
      <c r="DS361" s="517"/>
      <c r="DT361" s="517"/>
      <c r="DU361" s="517"/>
      <c r="DV361" s="517"/>
      <c r="DW361" s="517"/>
      <c r="DX361" s="517"/>
      <c r="DY361" s="517"/>
      <c r="DZ361" s="517"/>
      <c r="EA361" s="517"/>
      <c r="EB361" s="517"/>
      <c r="EC361" s="517"/>
      <c r="ED361" s="517"/>
      <c r="EE361" s="517"/>
      <c r="EF361" s="517"/>
      <c r="EG361" s="517"/>
      <c r="EH361" s="517"/>
      <c r="EI361" s="517"/>
      <c r="EJ361" s="517"/>
      <c r="EK361" s="517"/>
      <c r="EL361" s="517"/>
      <c r="EM361" s="517"/>
      <c r="EN361" s="517"/>
      <c r="EO361" s="517"/>
      <c r="EP361" s="517"/>
      <c r="EQ361" s="517"/>
      <c r="ER361" s="517"/>
      <c r="ES361" s="517"/>
      <c r="ET361" s="517"/>
      <c r="EU361" s="517"/>
      <c r="EV361" s="517"/>
      <c r="EW361" s="517"/>
      <c r="EX361" s="517"/>
      <c r="EY361" s="517"/>
      <c r="EZ361" s="517"/>
      <c r="FA361" s="517"/>
      <c r="FB361" s="517"/>
      <c r="FC361" s="517"/>
      <c r="FD361" s="517"/>
      <c r="FE361" s="517"/>
      <c r="FF361" s="517"/>
    </row>
  </sheetData>
  <mergeCells count="9">
    <mergeCell ref="B150:D151"/>
    <mergeCell ref="C155:D158"/>
    <mergeCell ref="C159:D160"/>
    <mergeCell ref="B5:AH5"/>
    <mergeCell ref="F7:J7"/>
    <mergeCell ref="L7:P7"/>
    <mergeCell ref="R7:AF7"/>
    <mergeCell ref="B136:D146"/>
    <mergeCell ref="B147:D149"/>
  </mergeCells>
  <pageMargins left="0.7" right="0.7" top="0.75" bottom="0.75" header="0.3" footer="0.3"/>
  <pageSetup scale="1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T288"/>
  <sheetViews>
    <sheetView view="pageBreakPreview" topLeftCell="A19" zoomScale="60" zoomScaleNormal="90" workbookViewId="0">
      <selection activeCell="A19" sqref="A1:XFD1048576"/>
    </sheetView>
  </sheetViews>
  <sheetFormatPr defaultRowHeight="14.5"/>
  <cols>
    <col min="1" max="1" width="4.7265625" customWidth="1"/>
    <col min="2" max="2" width="7" customWidth="1"/>
    <col min="3" max="3" width="59.81640625" customWidth="1"/>
    <col min="4" max="4" width="3.1796875" customWidth="1"/>
    <col min="5" max="5" width="14.453125" style="17" customWidth="1"/>
    <col min="6" max="6" width="15.26953125" customWidth="1"/>
    <col min="7" max="7" width="13.7265625" customWidth="1"/>
    <col min="8" max="8" width="11.1796875" bestFit="1" customWidth="1"/>
    <col min="9" max="9" width="14.453125" customWidth="1"/>
    <col min="10" max="10" width="12.81640625" bestFit="1" customWidth="1"/>
    <col min="11" max="11" width="14" bestFit="1" customWidth="1"/>
    <col min="13" max="13" width="15.26953125" bestFit="1" customWidth="1"/>
    <col min="16" max="16" width="9.81640625" bestFit="1" customWidth="1"/>
    <col min="17" max="17" width="3.81640625" customWidth="1"/>
    <col min="18" max="18" width="11.81640625" customWidth="1"/>
  </cols>
  <sheetData>
    <row r="1" spans="1:8" ht="18">
      <c r="A1" s="1709" t="s">
        <v>1400</v>
      </c>
      <c r="B1" s="1709"/>
      <c r="C1" s="1709"/>
      <c r="D1" s="1709"/>
      <c r="E1" s="1709"/>
      <c r="F1" s="1709"/>
      <c r="G1" s="1709"/>
      <c r="H1" s="1710"/>
    </row>
    <row r="2" spans="1:8" ht="15.5">
      <c r="A2" s="1711" t="s">
        <v>212</v>
      </c>
      <c r="B2" s="1712"/>
      <c r="C2" s="1712"/>
      <c r="D2" s="1712"/>
      <c r="E2" s="1712"/>
      <c r="F2" s="1713"/>
      <c r="G2" s="1713"/>
      <c r="H2" s="1713"/>
    </row>
    <row r="3" spans="1:8" ht="15.5">
      <c r="A3" s="1711"/>
      <c r="B3" s="1712"/>
      <c r="C3" s="1712"/>
      <c r="D3" s="1712"/>
      <c r="E3" s="1712"/>
      <c r="F3" s="1713"/>
      <c r="G3" s="1713"/>
      <c r="H3" s="1713"/>
    </row>
    <row r="4" spans="1:8" s="313" customFormat="1" ht="12.5">
      <c r="E4" s="528"/>
    </row>
    <row r="5" spans="1:8" s="313" customFormat="1" ht="13">
      <c r="D5" s="4"/>
      <c r="E5" s="528"/>
      <c r="G5" s="365"/>
    </row>
    <row r="6" spans="1:8" s="313" customFormat="1" ht="12.5">
      <c r="E6" s="528"/>
    </row>
    <row r="7" spans="1:8" s="313" customFormat="1" ht="13">
      <c r="D7" s="109"/>
      <c r="E7" s="109" t="s">
        <v>213</v>
      </c>
      <c r="F7" s="109"/>
      <c r="G7" s="109" t="s">
        <v>214</v>
      </c>
      <c r="H7" s="109"/>
    </row>
    <row r="8" spans="1:8" s="313" customFormat="1" ht="13">
      <c r="A8" s="110" t="s">
        <v>215</v>
      </c>
      <c r="B8" s="110"/>
      <c r="D8" s="109"/>
      <c r="E8" s="109" t="s">
        <v>216</v>
      </c>
      <c r="F8" s="109" t="s">
        <v>217</v>
      </c>
      <c r="G8" s="109" t="s">
        <v>109</v>
      </c>
      <c r="H8" s="109"/>
    </row>
    <row r="9" spans="1:8" s="313" customFormat="1" ht="13">
      <c r="A9" s="110"/>
      <c r="B9" s="110"/>
      <c r="D9" s="109"/>
      <c r="E9" s="111"/>
      <c r="F9" s="109"/>
      <c r="G9" s="109"/>
      <c r="H9" s="109"/>
    </row>
    <row r="10" spans="1:8" s="313" customFormat="1" ht="13">
      <c r="A10" s="110"/>
      <c r="B10" s="110"/>
      <c r="D10" s="109"/>
      <c r="E10" s="111"/>
      <c r="F10" s="109"/>
      <c r="G10" s="109"/>
      <c r="H10" s="109"/>
    </row>
    <row r="11" spans="1:8" s="313" customFormat="1" ht="13">
      <c r="D11" s="109"/>
      <c r="E11" s="111"/>
      <c r="G11" s="109"/>
      <c r="H11" s="112"/>
    </row>
    <row r="12" spans="1:8" s="313" customFormat="1" ht="13">
      <c r="B12" s="110" t="s">
        <v>110</v>
      </c>
      <c r="D12" s="109"/>
      <c r="E12" s="113"/>
      <c r="F12" s="114" t="s">
        <v>218</v>
      </c>
      <c r="G12" s="109"/>
      <c r="H12" s="112"/>
    </row>
    <row r="13" spans="1:8" s="313" customFormat="1" ht="13">
      <c r="D13" s="109"/>
      <c r="E13" s="113"/>
      <c r="F13" s="109"/>
      <c r="G13" s="109"/>
      <c r="H13" s="112"/>
    </row>
    <row r="14" spans="1:8" s="313" customFormat="1" ht="19.5" customHeight="1">
      <c r="B14" s="313">
        <v>1</v>
      </c>
      <c r="C14" s="726" t="s">
        <v>1402</v>
      </c>
      <c r="D14" s="727"/>
      <c r="E14" s="728">
        <f>2239814-E43</f>
        <v>2239814</v>
      </c>
      <c r="G14" s="505"/>
      <c r="H14" s="727"/>
    </row>
    <row r="15" spans="1:8" s="313" customFormat="1" ht="12.75" customHeight="1">
      <c r="B15" s="313">
        <v>2</v>
      </c>
      <c r="C15" s="726" t="s">
        <v>1403</v>
      </c>
      <c r="D15" s="727"/>
      <c r="E15" s="728"/>
      <c r="G15" s="505"/>
      <c r="H15" s="727"/>
    </row>
    <row r="16" spans="1:8" s="313" customFormat="1" ht="12.75" customHeight="1">
      <c r="B16" s="313">
        <v>3</v>
      </c>
      <c r="C16" s="566" t="s">
        <v>1404</v>
      </c>
      <c r="D16" s="727"/>
      <c r="E16" s="729"/>
      <c r="G16" s="505"/>
      <c r="H16" s="727"/>
    </row>
    <row r="17" spans="2:9" s="313" customFormat="1" ht="12.75" customHeight="1">
      <c r="B17" s="313">
        <v>4</v>
      </c>
      <c r="C17" s="566" t="s">
        <v>1405</v>
      </c>
      <c r="D17" s="727"/>
      <c r="E17" s="729"/>
      <c r="G17" s="505"/>
      <c r="H17" s="727"/>
    </row>
    <row r="18" spans="2:9" s="313" customFormat="1" ht="12.75" customHeight="1"/>
    <row r="19" spans="2:9" s="313" customFormat="1" ht="12.75" customHeight="1">
      <c r="B19" s="110" t="s">
        <v>219</v>
      </c>
      <c r="D19" s="727"/>
      <c r="E19" s="730">
        <f>SUM(E14:E17)</f>
        <v>2239814</v>
      </c>
      <c r="F19" s="1650">
        <f>+'ATT H-1A'!H45</f>
        <v>0.37831299502385302</v>
      </c>
      <c r="G19" s="730">
        <f>+E19*F19</f>
        <v>847350.74263635627</v>
      </c>
      <c r="H19" s="727"/>
      <c r="I19" s="730"/>
    </row>
    <row r="20" spans="2:9" s="313" customFormat="1" ht="12.75" customHeight="1">
      <c r="D20" s="727"/>
      <c r="E20" s="731"/>
      <c r="F20" s="727"/>
      <c r="G20" s="727"/>
      <c r="H20" s="727"/>
    </row>
    <row r="21" spans="2:9" s="313" customFormat="1" ht="12.75" customHeight="1">
      <c r="D21" s="727"/>
      <c r="E21" s="731"/>
      <c r="F21" s="727"/>
      <c r="G21" s="727"/>
      <c r="H21" s="727"/>
    </row>
    <row r="22" spans="2:9" s="313" customFormat="1" ht="12.75" customHeight="1">
      <c r="B22" s="110" t="s">
        <v>220</v>
      </c>
      <c r="D22" s="727"/>
      <c r="E22" s="731"/>
      <c r="F22" s="115" t="s">
        <v>221</v>
      </c>
      <c r="G22" s="727"/>
      <c r="H22" s="727"/>
    </row>
    <row r="23" spans="2:9" s="313" customFormat="1" ht="12.75" customHeight="1">
      <c r="B23" s="110"/>
      <c r="D23" s="727"/>
      <c r="E23" s="528"/>
      <c r="G23" s="727"/>
      <c r="H23" s="727"/>
    </row>
    <row r="24" spans="2:9" s="313" customFormat="1" ht="12.75" customHeight="1">
      <c r="B24" s="313">
        <v>5</v>
      </c>
      <c r="C24" s="566" t="s">
        <v>1406</v>
      </c>
      <c r="D24" s="732"/>
      <c r="E24" s="567">
        <f>2645001-E43</f>
        <v>2645001</v>
      </c>
      <c r="F24" s="733"/>
      <c r="G24" s="733"/>
      <c r="H24" s="733"/>
    </row>
    <row r="25" spans="2:9" s="313" customFormat="1" ht="12.5">
      <c r="B25" s="313">
        <v>6</v>
      </c>
      <c r="C25" s="566"/>
      <c r="D25" s="734"/>
      <c r="E25" s="567"/>
    </row>
    <row r="26" spans="2:9" s="313" customFormat="1" ht="12.5"/>
    <row r="27" spans="2:9" s="313" customFormat="1" ht="13">
      <c r="B27" s="110" t="s">
        <v>222</v>
      </c>
      <c r="E27" s="730">
        <f>SUM(E24:E26)</f>
        <v>2645001</v>
      </c>
      <c r="F27" s="1650">
        <f>'ATT H-1A'!H24</f>
        <v>0.13446617068235894</v>
      </c>
      <c r="G27" s="730">
        <f>+F27*E27</f>
        <v>355663.15592101007</v>
      </c>
    </row>
    <row r="28" spans="2:9" s="313" customFormat="1" ht="13">
      <c r="B28" s="110"/>
      <c r="C28" s="731"/>
      <c r="E28" s="528"/>
      <c r="F28" s="735"/>
    </row>
    <row r="29" spans="2:9" s="313" customFormat="1" ht="12.5">
      <c r="E29" s="528"/>
    </row>
    <row r="30" spans="2:9" s="313" customFormat="1" ht="13">
      <c r="B30" s="110" t="s">
        <v>223</v>
      </c>
      <c r="E30" s="528"/>
      <c r="F30" s="114" t="s">
        <v>218</v>
      </c>
    </row>
    <row r="31" spans="2:9" s="313" customFormat="1" ht="12.5">
      <c r="E31" s="528"/>
    </row>
    <row r="32" spans="2:9" s="313" customFormat="1" ht="12.5">
      <c r="B32" s="313">
        <v>7</v>
      </c>
      <c r="C32" s="736" t="s">
        <v>224</v>
      </c>
      <c r="E32" s="570"/>
    </row>
    <row r="33" spans="2:20" s="313" customFormat="1" ht="12.5"/>
    <row r="34" spans="2:20" s="313" customFormat="1" ht="13">
      <c r="B34" s="110" t="s">
        <v>225</v>
      </c>
      <c r="E34" s="730">
        <f>SUM(E32:E33)</f>
        <v>0</v>
      </c>
      <c r="F34" s="1650">
        <f>'ATT H-1A'!H45</f>
        <v>0.37831299502385302</v>
      </c>
      <c r="G34" s="730">
        <f>+F34*E34</f>
        <v>0</v>
      </c>
    </row>
    <row r="35" spans="2:20" s="313" customFormat="1" ht="12.5">
      <c r="E35" s="528"/>
    </row>
    <row r="36" spans="2:20" s="313" customFormat="1" ht="13">
      <c r="B36" s="110" t="s">
        <v>226</v>
      </c>
      <c r="E36" s="528"/>
      <c r="G36" s="730">
        <f>+G34+G27+G19</f>
        <v>1203013.8985573663</v>
      </c>
    </row>
    <row r="37" spans="2:20" s="313" customFormat="1" ht="12.5">
      <c r="C37" s="116"/>
      <c r="E37" s="528"/>
    </row>
    <row r="38" spans="2:20" s="313" customFormat="1" ht="13">
      <c r="C38" s="568" t="s">
        <v>1148</v>
      </c>
      <c r="E38" s="569"/>
    </row>
    <row r="39" spans="2:20" s="313" customFormat="1" ht="12.5">
      <c r="B39" s="313">
        <v>8</v>
      </c>
      <c r="C39" s="566" t="s">
        <v>1407</v>
      </c>
      <c r="E39" s="570">
        <v>0</v>
      </c>
    </row>
    <row r="40" spans="2:20" s="313" customFormat="1" ht="12.5">
      <c r="B40" s="313">
        <v>9</v>
      </c>
      <c r="C40" s="566" t="s">
        <v>1408</v>
      </c>
      <c r="D40" s="737"/>
      <c r="E40" s="570">
        <v>0</v>
      </c>
    </row>
    <row r="41" spans="2:20" s="313" customFormat="1" ht="13">
      <c r="B41" s="313">
        <v>10</v>
      </c>
      <c r="C41" s="566" t="s">
        <v>1409</v>
      </c>
      <c r="D41" s="734"/>
      <c r="E41" s="571">
        <v>-66382</v>
      </c>
      <c r="G41" s="117"/>
      <c r="H41" s="735"/>
      <c r="I41" s="735"/>
      <c r="J41" s="738"/>
    </row>
    <row r="42" spans="2:20" s="313" customFormat="1" ht="13">
      <c r="B42" s="313">
        <v>10.1</v>
      </c>
      <c r="C42" s="566" t="s">
        <v>1856</v>
      </c>
      <c r="D42" s="734"/>
      <c r="E42" s="571">
        <v>3952081</v>
      </c>
      <c r="G42" s="1629"/>
      <c r="H42" s="735"/>
      <c r="I42" s="735"/>
      <c r="J42" s="738"/>
    </row>
    <row r="43" spans="2:20" s="313" customFormat="1" ht="13">
      <c r="B43" s="313">
        <v>10.199999999999999</v>
      </c>
      <c r="C43" s="1646" t="s">
        <v>1885</v>
      </c>
      <c r="D43" s="734"/>
      <c r="E43" s="571">
        <v>0</v>
      </c>
      <c r="F43" s="100"/>
      <c r="G43" s="1629"/>
      <c r="H43" s="116"/>
      <c r="I43" s="735"/>
      <c r="J43" s="738"/>
      <c r="K43" s="735"/>
      <c r="L43" s="735"/>
      <c r="M43" s="735"/>
      <c r="N43" s="735"/>
      <c r="O43" s="735"/>
      <c r="P43" s="735"/>
      <c r="Q43" s="735"/>
      <c r="R43" s="735"/>
      <c r="S43" s="735"/>
      <c r="T43" s="735"/>
    </row>
    <row r="44" spans="2:20" s="313" customFormat="1" ht="12.5">
      <c r="C44" s="572"/>
      <c r="E44" s="569"/>
      <c r="F44" s="100"/>
      <c r="H44" s="116"/>
      <c r="I44" s="735"/>
      <c r="J44" s="738"/>
      <c r="K44" s="735"/>
      <c r="L44" s="735"/>
      <c r="M44" s="735"/>
      <c r="N44" s="735"/>
      <c r="O44" s="735"/>
      <c r="P44" s="735"/>
      <c r="Q44" s="735"/>
      <c r="R44" s="735"/>
      <c r="S44" s="735"/>
      <c r="T44" s="735"/>
    </row>
    <row r="45" spans="2:20" s="313" customFormat="1" ht="12.5">
      <c r="B45" s="313">
        <v>11</v>
      </c>
      <c r="C45" s="313" t="s">
        <v>227</v>
      </c>
      <c r="D45" s="734"/>
      <c r="E45" s="739">
        <f>E19+E27+E34+E39+E40+E41+E43+E42</f>
        <v>8770514</v>
      </c>
      <c r="H45" s="116"/>
      <c r="I45" s="735"/>
      <c r="J45" s="738"/>
      <c r="K45" s="735"/>
      <c r="L45" s="735"/>
      <c r="M45" s="735"/>
      <c r="N45" s="735"/>
      <c r="O45" s="735"/>
      <c r="P45" s="735"/>
      <c r="Q45" s="735"/>
      <c r="R45" s="735"/>
      <c r="S45" s="735"/>
      <c r="T45" s="735"/>
    </row>
    <row r="46" spans="2:20" s="313" customFormat="1">
      <c r="C46" s="9"/>
      <c r="D46" s="734"/>
      <c r="E46" s="739"/>
      <c r="F46"/>
      <c r="G46"/>
      <c r="H46"/>
      <c r="I46"/>
      <c r="J46" s="738"/>
      <c r="K46" s="735"/>
      <c r="L46" s="735"/>
      <c r="M46" s="735"/>
      <c r="N46" s="735"/>
      <c r="O46" s="735"/>
      <c r="P46" s="735"/>
      <c r="Q46" s="735"/>
      <c r="R46" s="735"/>
      <c r="S46" s="735"/>
      <c r="T46" s="735"/>
    </row>
    <row r="47" spans="2:20" s="313" customFormat="1">
      <c r="B47" s="313">
        <v>12</v>
      </c>
      <c r="C47" s="9" t="s">
        <v>228</v>
      </c>
      <c r="D47" s="573"/>
      <c r="E47" s="740">
        <v>8770514</v>
      </c>
      <c r="F47"/>
      <c r="G47" s="1630"/>
      <c r="H47" s="1631"/>
      <c r="I47"/>
    </row>
    <row r="48" spans="2:20" s="313" customFormat="1" ht="12.5">
      <c r="C48" s="734"/>
      <c r="D48" s="734"/>
      <c r="E48" s="739"/>
    </row>
    <row r="49" spans="1:8" s="313" customFormat="1" ht="12.5">
      <c r="B49" s="313">
        <v>13</v>
      </c>
      <c r="C49" s="734" t="s">
        <v>229</v>
      </c>
      <c r="D49" s="574"/>
      <c r="E49" s="739">
        <f>+E45-E47</f>
        <v>0</v>
      </c>
    </row>
    <row r="50" spans="1:8" s="313" customFormat="1" ht="12.5">
      <c r="C50" s="741"/>
      <c r="D50" s="119"/>
      <c r="E50" s="742"/>
      <c r="F50" s="743"/>
      <c r="G50" s="743"/>
      <c r="H50" s="118"/>
    </row>
    <row r="51" spans="1:8" s="313" customFormat="1" ht="12.5">
      <c r="B51" s="313" t="s">
        <v>230</v>
      </c>
      <c r="C51" s="9"/>
      <c r="D51" s="735"/>
      <c r="E51" s="744"/>
      <c r="F51" s="100"/>
      <c r="G51" s="100"/>
      <c r="H51" s="100"/>
    </row>
    <row r="52" spans="1:8" s="313" customFormat="1" ht="12.5">
      <c r="B52" s="313" t="s">
        <v>9</v>
      </c>
      <c r="C52" s="9" t="s">
        <v>231</v>
      </c>
      <c r="D52" s="735"/>
      <c r="E52" s="744"/>
      <c r="F52" s="100"/>
      <c r="G52" s="100"/>
      <c r="H52" s="100"/>
    </row>
    <row r="53" spans="1:8" s="313" customFormat="1" ht="12.5">
      <c r="C53" s="745" t="s">
        <v>232</v>
      </c>
      <c r="D53" s="735"/>
      <c r="E53" s="744"/>
      <c r="F53" s="735"/>
      <c r="G53" s="100"/>
      <c r="H53" s="100"/>
    </row>
    <row r="54" spans="1:8" s="313" customFormat="1" ht="12.5">
      <c r="B54" s="313" t="s">
        <v>10</v>
      </c>
      <c r="C54" s="9" t="s">
        <v>233</v>
      </c>
      <c r="D54" s="735"/>
      <c r="E54" s="744"/>
      <c r="F54" s="735"/>
      <c r="G54" s="100"/>
      <c r="H54" s="100"/>
    </row>
    <row r="55" spans="1:8" s="313" customFormat="1" ht="12.5">
      <c r="C55" s="745" t="s">
        <v>232</v>
      </c>
      <c r="D55" s="735"/>
      <c r="E55" s="744"/>
      <c r="F55" s="735"/>
      <c r="G55" s="100"/>
      <c r="H55" s="100"/>
    </row>
    <row r="56" spans="1:8" s="313" customFormat="1" ht="12.5">
      <c r="B56" s="313" t="s">
        <v>11</v>
      </c>
      <c r="C56" s="9" t="s">
        <v>234</v>
      </c>
      <c r="D56" s="735"/>
      <c r="E56" s="744"/>
      <c r="F56" s="735"/>
      <c r="G56" s="100"/>
      <c r="H56" s="100"/>
    </row>
    <row r="57" spans="1:8" s="313" customFormat="1" ht="12.5">
      <c r="B57" s="313" t="s">
        <v>14</v>
      </c>
      <c r="C57" s="745" t="s">
        <v>235</v>
      </c>
      <c r="D57" s="735"/>
      <c r="E57" s="744"/>
      <c r="F57" s="735"/>
      <c r="G57" s="100"/>
      <c r="H57" s="100"/>
    </row>
    <row r="58" spans="1:8" s="313" customFormat="1" ht="12.5">
      <c r="C58" s="9" t="s">
        <v>236</v>
      </c>
      <c r="D58" s="735"/>
      <c r="E58" s="744"/>
      <c r="F58" s="735"/>
      <c r="G58" s="735"/>
      <c r="H58" s="735"/>
    </row>
    <row r="59" spans="1:8" s="313" customFormat="1" ht="12.5">
      <c r="C59" s="313" t="s">
        <v>237</v>
      </c>
      <c r="E59" s="528"/>
    </row>
    <row r="60" spans="1:8" s="313" customFormat="1" ht="12.5">
      <c r="B60" s="313" t="s">
        <v>137</v>
      </c>
      <c r="C60" s="9" t="s">
        <v>238</v>
      </c>
      <c r="E60" s="528"/>
    </row>
    <row r="63" spans="1:8">
      <c r="A63" s="287"/>
    </row>
    <row r="288" spans="3:3" ht="15.5">
      <c r="C288" s="7"/>
    </row>
  </sheetData>
  <customSheetViews>
    <customSheetView guid="{E6D9E970-926F-4F3B-8D36-41EB74ECFD6A}" fitToPage="1" topLeftCell="A31">
      <selection activeCell="F32" sqref="F32"/>
      <pageMargins left="0.75" right="0.75" top="1" bottom="1" header="0.5" footer="0.5"/>
      <pageSetup scale="56" orientation="portrait" r:id="rId1"/>
    </customSheetView>
  </customSheetViews>
  <mergeCells count="3">
    <mergeCell ref="A1:H1"/>
    <mergeCell ref="A3:H3"/>
    <mergeCell ref="A2:H2"/>
  </mergeCells>
  <pageMargins left="0.75" right="0.75" top="1" bottom="1" header="0.5" footer="0.5"/>
  <pageSetup scale="68"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284"/>
  <sheetViews>
    <sheetView view="pageBreakPreview" zoomScale="60" zoomScaleNormal="90" workbookViewId="0">
      <selection sqref="A1:XFD1048576"/>
    </sheetView>
  </sheetViews>
  <sheetFormatPr defaultRowHeight="14.5"/>
  <cols>
    <col min="1" max="1" width="4.1796875" style="3" customWidth="1"/>
    <col min="2" max="2" width="76.81640625" customWidth="1"/>
    <col min="3" max="3" width="23.453125" customWidth="1"/>
    <col min="4" max="4" width="15.54296875" customWidth="1"/>
    <col min="5" max="5" width="19.26953125" customWidth="1"/>
    <col min="6" max="6" width="11.7265625" customWidth="1"/>
    <col min="7" max="7" width="16.7265625" style="94" customWidth="1"/>
    <col min="8" max="9" width="15" customWidth="1"/>
    <col min="10" max="10" width="10.26953125" customWidth="1"/>
    <col min="11" max="11" width="16.81640625" customWidth="1"/>
    <col min="12" max="12" width="14" customWidth="1"/>
    <col min="13" max="13" width="16" customWidth="1"/>
    <col min="14" max="14" width="15" customWidth="1"/>
    <col min="15" max="16" width="12.26953125" customWidth="1"/>
    <col min="18" max="18" width="11" customWidth="1"/>
  </cols>
  <sheetData>
    <row r="1" spans="1:15" ht="18">
      <c r="A1" s="1709" t="s">
        <v>1400</v>
      </c>
      <c r="B1" s="1709"/>
      <c r="C1" s="1709"/>
      <c r="D1" s="1709"/>
      <c r="E1" s="1709"/>
      <c r="F1" s="1709"/>
      <c r="G1" s="1709"/>
      <c r="H1" s="5"/>
    </row>
    <row r="2" spans="1:15" ht="15.5">
      <c r="A2" s="1711" t="s">
        <v>158</v>
      </c>
      <c r="B2" s="1712"/>
      <c r="C2" s="1712"/>
      <c r="D2" s="1712"/>
      <c r="E2" s="1712"/>
      <c r="F2" s="1712"/>
      <c r="G2" s="1712"/>
      <c r="H2" s="5"/>
    </row>
    <row r="3" spans="1:15" ht="15.5">
      <c r="A3" s="1711"/>
      <c r="B3" s="1712"/>
      <c r="C3" s="1712"/>
      <c r="D3" s="1712"/>
      <c r="E3" s="1712"/>
      <c r="F3" s="1712"/>
      <c r="G3" s="1712"/>
      <c r="H3" s="5"/>
    </row>
    <row r="4" spans="1:15" s="313" customFormat="1" ht="13">
      <c r="A4" s="367"/>
      <c r="B4" s="2"/>
      <c r="C4" s="367"/>
      <c r="D4" s="367"/>
      <c r="E4" s="367"/>
      <c r="F4" s="367"/>
      <c r="G4" s="755"/>
      <c r="H4" s="756"/>
    </row>
    <row r="5" spans="1:15" s="313" customFormat="1" ht="26">
      <c r="A5" s="367"/>
      <c r="B5" s="95"/>
      <c r="C5" s="367"/>
      <c r="D5" s="308" t="s">
        <v>990</v>
      </c>
      <c r="E5" s="308" t="s">
        <v>991</v>
      </c>
      <c r="F5" s="308" t="s">
        <v>992</v>
      </c>
      <c r="G5" s="308" t="s">
        <v>993</v>
      </c>
      <c r="H5" s="756"/>
    </row>
    <row r="6" spans="1:15" s="313" customFormat="1" ht="13">
      <c r="B6" s="96" t="s">
        <v>188</v>
      </c>
      <c r="G6" s="757"/>
      <c r="H6" s="735"/>
    </row>
    <row r="7" spans="1:15" s="313" customFormat="1" ht="12.5">
      <c r="A7" s="313">
        <v>1</v>
      </c>
      <c r="B7" s="758" t="s">
        <v>1597</v>
      </c>
      <c r="C7" s="97"/>
      <c r="D7" s="98"/>
      <c r="E7" s="748" t="s">
        <v>209</v>
      </c>
      <c r="F7" s="309">
        <v>1</v>
      </c>
      <c r="G7" s="310">
        <f>D7*F7</f>
        <v>0</v>
      </c>
      <c r="H7" s="749"/>
    </row>
    <row r="8" spans="1:15" s="2" customFormat="1" ht="12.5">
      <c r="A8" s="9">
        <v>2</v>
      </c>
      <c r="B8" s="745" t="s">
        <v>189</v>
      </c>
      <c r="C8" s="9" t="s">
        <v>190</v>
      </c>
      <c r="D8" s="363">
        <f>SUM(D7)</f>
        <v>0</v>
      </c>
      <c r="E8" s="102"/>
      <c r="F8" s="102"/>
      <c r="G8" s="310">
        <f>G7</f>
        <v>0</v>
      </c>
      <c r="H8" s="99"/>
      <c r="I8" s="313"/>
      <c r="J8" s="313"/>
      <c r="K8" s="313"/>
      <c r="L8" s="313"/>
      <c r="M8" s="313"/>
      <c r="N8" s="313"/>
      <c r="O8" s="313"/>
    </row>
    <row r="9" spans="1:15" s="313" customFormat="1" ht="12.5">
      <c r="B9" s="759"/>
      <c r="C9" s="759"/>
      <c r="D9" s="759"/>
      <c r="E9" s="760"/>
      <c r="F9" s="760"/>
      <c r="G9" s="99"/>
      <c r="H9" s="99"/>
    </row>
    <row r="10" spans="1:15" s="313" customFormat="1" ht="13">
      <c r="A10" s="735"/>
      <c r="B10" s="96" t="s">
        <v>191</v>
      </c>
      <c r="C10" s="759"/>
      <c r="D10" s="759"/>
      <c r="E10" s="760"/>
      <c r="F10" s="760"/>
      <c r="G10" s="761"/>
      <c r="H10" s="761"/>
    </row>
    <row r="11" spans="1:15" s="313" customFormat="1" ht="12.5">
      <c r="A11" s="735"/>
      <c r="B11" s="762"/>
      <c r="C11" s="733"/>
      <c r="D11" s="733"/>
      <c r="E11" s="763"/>
      <c r="F11" s="763"/>
      <c r="G11" s="764"/>
      <c r="H11" s="764"/>
    </row>
    <row r="12" spans="1:15" s="313" customFormat="1" ht="12.5">
      <c r="A12" s="735">
        <v>3</v>
      </c>
      <c r="B12" s="745" t="s">
        <v>192</v>
      </c>
      <c r="C12" s="727"/>
      <c r="D12" s="1642">
        <v>843431.45</v>
      </c>
      <c r="E12" s="748" t="s">
        <v>209</v>
      </c>
      <c r="F12" s="309">
        <v>1</v>
      </c>
      <c r="G12" s="310">
        <f>D12*F12</f>
        <v>843431.45</v>
      </c>
      <c r="H12" s="750"/>
    </row>
    <row r="13" spans="1:15" s="313" customFormat="1" ht="37.5">
      <c r="A13" s="765">
        <v>4</v>
      </c>
      <c r="B13" s="727" t="s">
        <v>1611</v>
      </c>
      <c r="C13" s="727"/>
      <c r="D13" s="1457"/>
      <c r="E13" s="748" t="s">
        <v>209</v>
      </c>
      <c r="F13" s="309">
        <v>1</v>
      </c>
      <c r="G13" s="310">
        <f>D13*F13</f>
        <v>0</v>
      </c>
      <c r="H13" s="9"/>
    </row>
    <row r="14" spans="1:15" s="313" customFormat="1" ht="12.5">
      <c r="A14" s="735">
        <v>5</v>
      </c>
      <c r="B14" s="759" t="s">
        <v>1612</v>
      </c>
      <c r="C14" s="727"/>
      <c r="D14" s="1642">
        <v>2825911.92</v>
      </c>
      <c r="E14" s="748" t="s">
        <v>209</v>
      </c>
      <c r="F14" s="309">
        <v>1</v>
      </c>
      <c r="G14" s="310">
        <f>D14*F14</f>
        <v>2825911.92</v>
      </c>
      <c r="H14" s="9"/>
    </row>
    <row r="15" spans="1:15" s="313" customFormat="1" ht="13">
      <c r="A15" s="313">
        <v>6</v>
      </c>
      <c r="B15" s="759" t="s">
        <v>193</v>
      </c>
      <c r="C15" s="101"/>
      <c r="D15" s="1457"/>
      <c r="E15" s="748" t="s">
        <v>209</v>
      </c>
      <c r="F15" s="309">
        <v>1</v>
      </c>
      <c r="G15" s="310">
        <f t="shared" ref="G15:G20" si="0">D15*F15</f>
        <v>0</v>
      </c>
      <c r="H15" s="751"/>
    </row>
    <row r="16" spans="1:15" s="313" customFormat="1" ht="12.5">
      <c r="A16" s="313">
        <v>7</v>
      </c>
      <c r="B16" s="759" t="s">
        <v>194</v>
      </c>
      <c r="C16" s="727"/>
      <c r="D16" s="1457"/>
      <c r="E16" s="748" t="s">
        <v>209</v>
      </c>
      <c r="F16" s="309">
        <v>1</v>
      </c>
      <c r="G16" s="310">
        <f t="shared" si="0"/>
        <v>0</v>
      </c>
      <c r="H16" s="748"/>
    </row>
    <row r="17" spans="1:18" s="313" customFormat="1" ht="12.5">
      <c r="A17" s="313">
        <v>8</v>
      </c>
      <c r="B17" s="760" t="s">
        <v>1598</v>
      </c>
      <c r="C17" s="97"/>
      <c r="D17" s="1642"/>
      <c r="E17" s="748" t="s">
        <v>209</v>
      </c>
      <c r="F17" s="309">
        <v>1</v>
      </c>
      <c r="G17" s="310">
        <f t="shared" si="0"/>
        <v>0</v>
      </c>
      <c r="H17" s="752"/>
    </row>
    <row r="18" spans="1:18" s="313" customFormat="1" ht="12.5">
      <c r="A18" s="313">
        <v>9</v>
      </c>
      <c r="B18" s="760" t="s">
        <v>195</v>
      </c>
      <c r="C18" s="102"/>
      <c r="D18" s="1642">
        <v>619380</v>
      </c>
      <c r="E18" s="748" t="s">
        <v>209</v>
      </c>
      <c r="F18" s="309">
        <v>1</v>
      </c>
      <c r="G18" s="310">
        <f t="shared" si="0"/>
        <v>619380</v>
      </c>
      <c r="H18" s="752"/>
    </row>
    <row r="19" spans="1:18" s="313" customFormat="1" ht="12.5">
      <c r="A19" s="313">
        <v>10</v>
      </c>
      <c r="B19" s="760" t="s">
        <v>1599</v>
      </c>
      <c r="C19" s="102"/>
      <c r="D19" s="1457"/>
      <c r="E19" s="748" t="s">
        <v>209</v>
      </c>
      <c r="F19" s="309">
        <v>1</v>
      </c>
      <c r="G19" s="310">
        <f t="shared" si="0"/>
        <v>0</v>
      </c>
      <c r="H19" s="752"/>
    </row>
    <row r="20" spans="1:18" s="313" customFormat="1" ht="12.5">
      <c r="A20" s="735">
        <f t="shared" ref="A20" si="1">+A19+1</f>
        <v>11</v>
      </c>
      <c r="B20" s="735" t="s">
        <v>1145</v>
      </c>
      <c r="C20" s="102"/>
      <c r="D20" s="1642">
        <v>1232581.8700000001</v>
      </c>
      <c r="E20" s="753" t="s">
        <v>994</v>
      </c>
      <c r="F20" s="311">
        <f>+'ATT H-1A'!H24</f>
        <v>0.13446617068235894</v>
      </c>
      <c r="G20" s="310">
        <f t="shared" si="0"/>
        <v>165740.56411140118</v>
      </c>
      <c r="H20" s="752"/>
    </row>
    <row r="21" spans="1:18" s="313" customFormat="1" ht="12.5">
      <c r="A21" s="313" t="s">
        <v>818</v>
      </c>
      <c r="B21" s="735" t="s">
        <v>1097</v>
      </c>
      <c r="C21" s="102"/>
      <c r="D21" s="753"/>
      <c r="E21" s="753" t="s">
        <v>1102</v>
      </c>
      <c r="F21" s="311"/>
      <c r="G21" s="310">
        <f>+'5 - Cost Support 1'!G157</f>
        <v>69484.920188028889</v>
      </c>
      <c r="H21" s="752"/>
    </row>
    <row r="22" spans="1:18" s="313" customFormat="1" ht="12.5">
      <c r="B22" s="760"/>
      <c r="C22" s="102"/>
      <c r="D22" s="102"/>
      <c r="E22" s="102"/>
      <c r="F22" s="102"/>
      <c r="G22" s="752"/>
      <c r="H22" s="752"/>
    </row>
    <row r="23" spans="1:18" s="313" customFormat="1" ht="12.5">
      <c r="A23" s="735">
        <v>12</v>
      </c>
      <c r="B23" s="735" t="s">
        <v>1600</v>
      </c>
      <c r="C23" s="102"/>
      <c r="D23" s="310">
        <f>+'3a - Shared Revenues'!E43</f>
        <v>593635.72140031424</v>
      </c>
      <c r="E23" s="102" t="s">
        <v>209</v>
      </c>
      <c r="F23" s="309">
        <v>1</v>
      </c>
      <c r="G23" s="310">
        <f>D23*F23</f>
        <v>593635.72140031424</v>
      </c>
      <c r="H23" s="752"/>
    </row>
    <row r="24" spans="1:18" s="313" customFormat="1" ht="12.5">
      <c r="A24" s="735"/>
      <c r="B24" s="760"/>
      <c r="C24" s="102"/>
      <c r="D24" s="102"/>
      <c r="E24" s="102"/>
      <c r="F24" s="102"/>
      <c r="G24" s="752"/>
      <c r="H24" s="752"/>
    </row>
    <row r="25" spans="1:18" s="313" customFormat="1" ht="12.5">
      <c r="A25" s="735">
        <v>13</v>
      </c>
      <c r="B25" s="760" t="s">
        <v>196</v>
      </c>
      <c r="C25" s="102" t="s">
        <v>1603</v>
      </c>
      <c r="D25" s="648">
        <f>SUM(D8:D23)</f>
        <v>6114940.9614003142</v>
      </c>
      <c r="E25" s="102"/>
      <c r="F25" s="102"/>
      <c r="G25" s="310">
        <f>SUM(G8:G23)</f>
        <v>5117584.5756997447</v>
      </c>
      <c r="H25" s="761"/>
    </row>
    <row r="26" spans="1:18" s="313" customFormat="1" ht="12.5">
      <c r="A26" s="735"/>
      <c r="B26" s="760"/>
      <c r="C26" s="102"/>
      <c r="D26" s="647"/>
      <c r="E26" s="748"/>
      <c r="F26" s="309"/>
      <c r="G26" s="310"/>
      <c r="H26" s="761"/>
    </row>
    <row r="27" spans="1:18" s="313" customFormat="1" ht="12.5">
      <c r="A27" s="735"/>
      <c r="B27" s="760"/>
      <c r="C27" s="735"/>
      <c r="D27" s="735"/>
      <c r="E27" s="1601"/>
      <c r="F27" s="735"/>
      <c r="G27" s="761"/>
      <c r="H27" s="761"/>
      <c r="P27" s="506"/>
      <c r="R27" s="506"/>
    </row>
    <row r="28" spans="1:18" s="313" customFormat="1" ht="13">
      <c r="A28" s="735"/>
      <c r="B28" s="649" t="s">
        <v>197</v>
      </c>
      <c r="C28" s="735"/>
      <c r="D28" s="735"/>
      <c r="E28" s="735"/>
      <c r="F28" s="735"/>
      <c r="G28" s="766"/>
      <c r="P28" s="506"/>
      <c r="R28" s="506"/>
    </row>
    <row r="29" spans="1:18" s="313" customFormat="1" ht="50">
      <c r="A29" s="765">
        <v>14</v>
      </c>
      <c r="B29" s="103" t="s">
        <v>198</v>
      </c>
      <c r="C29" s="735"/>
      <c r="D29" s="735"/>
      <c r="E29" s="735"/>
      <c r="F29" s="735"/>
      <c r="G29" s="761"/>
      <c r="P29" s="506"/>
    </row>
    <row r="30" spans="1:18" s="313" customFormat="1" ht="12.5">
      <c r="A30" s="765"/>
      <c r="B30" s="760"/>
      <c r="C30" s="735"/>
      <c r="D30" s="735"/>
      <c r="E30" s="735"/>
      <c r="F30" s="735"/>
      <c r="G30" s="761"/>
      <c r="H30" s="761"/>
      <c r="P30" s="506"/>
      <c r="R30" s="506"/>
    </row>
    <row r="31" spans="1:18" s="313" customFormat="1" ht="50">
      <c r="A31" s="765">
        <v>15</v>
      </c>
      <c r="B31" s="312" t="s">
        <v>199</v>
      </c>
      <c r="C31" s="735"/>
      <c r="D31" s="735"/>
      <c r="E31" s="735"/>
      <c r="F31" s="735"/>
      <c r="G31" s="752"/>
      <c r="H31" s="752"/>
      <c r="P31" s="506"/>
    </row>
    <row r="32" spans="1:18" s="313" customFormat="1" ht="12.5">
      <c r="A32" s="765"/>
      <c r="B32" s="760"/>
      <c r="C32" s="735"/>
      <c r="D32" s="735"/>
      <c r="E32" s="735"/>
      <c r="F32" s="735"/>
      <c r="G32" s="761"/>
      <c r="H32" s="761"/>
      <c r="P32" s="506"/>
    </row>
    <row r="33" spans="1:11" s="313" customFormat="1" ht="62.5">
      <c r="A33" s="767">
        <v>16</v>
      </c>
      <c r="B33" s="312" t="s">
        <v>1610</v>
      </c>
      <c r="C33" s="768"/>
      <c r="D33" s="104">
        <f>199071468-D25-D35</f>
        <v>-2569903.6414003074</v>
      </c>
      <c r="E33" s="1632"/>
      <c r="F33" s="768"/>
      <c r="G33" s="757"/>
      <c r="H33" s="9"/>
    </row>
    <row r="34" spans="1:11" s="313" customFormat="1">
      <c r="A34" s="756"/>
      <c r="B34" s="735"/>
      <c r="C34" s="105"/>
      <c r="D34" s="757"/>
      <c r="E34" s="105"/>
      <c r="F34" s="105"/>
      <c r="G34" s="757"/>
      <c r="H34"/>
      <c r="I34"/>
      <c r="J34"/>
      <c r="K34"/>
    </row>
    <row r="35" spans="1:11" s="313" customFormat="1">
      <c r="A35" s="756">
        <v>17</v>
      </c>
      <c r="B35" s="735" t="s">
        <v>206</v>
      </c>
      <c r="C35" s="105"/>
      <c r="D35" s="104">
        <v>195526430.68000001</v>
      </c>
      <c r="E35" s="1632"/>
      <c r="F35" s="105"/>
      <c r="G35" s="757"/>
      <c r="H35"/>
      <c r="I35"/>
      <c r="J35"/>
      <c r="K35"/>
    </row>
    <row r="36" spans="1:11" s="313" customFormat="1">
      <c r="A36" s="756"/>
      <c r="B36" s="735"/>
      <c r="D36" s="769"/>
      <c r="G36" s="757"/>
      <c r="H36"/>
      <c r="I36"/>
      <c r="J36"/>
      <c r="K36"/>
    </row>
    <row r="37" spans="1:11" s="313" customFormat="1">
      <c r="A37" s="756">
        <v>18</v>
      </c>
      <c r="B37" s="102" t="s">
        <v>207</v>
      </c>
      <c r="C37" s="102"/>
      <c r="D37" s="106">
        <f>+D25+D29+D33+D35</f>
        <v>199071468</v>
      </c>
      <c r="E37" s="102"/>
      <c r="F37" s="102"/>
      <c r="G37" s="757"/>
      <c r="H37"/>
      <c r="I37"/>
      <c r="J37"/>
      <c r="K37"/>
    </row>
    <row r="38" spans="1:11" s="313" customFormat="1">
      <c r="A38" s="756">
        <v>19</v>
      </c>
      <c r="B38" s="102" t="s">
        <v>1618</v>
      </c>
      <c r="G38" s="757"/>
      <c r="H38"/>
      <c r="I38"/>
      <c r="J38"/>
      <c r="K38"/>
    </row>
    <row r="39" spans="1:11" s="313" customFormat="1">
      <c r="A39" s="367"/>
      <c r="B39" s="735"/>
      <c r="G39" s="757"/>
      <c r="H39"/>
      <c r="I39"/>
      <c r="J39"/>
      <c r="K39"/>
    </row>
    <row r="40" spans="1:11" s="280" customFormat="1">
      <c r="A40" s="746"/>
      <c r="G40" s="747"/>
      <c r="H40"/>
      <c r="I40"/>
      <c r="J40"/>
      <c r="K40"/>
    </row>
    <row r="41" spans="1:11" s="280" customFormat="1">
      <c r="A41" s="746"/>
      <c r="B41" s="795"/>
      <c r="G41" s="747"/>
      <c r="H41"/>
      <c r="I41"/>
      <c r="J41"/>
      <c r="K41"/>
    </row>
    <row r="42" spans="1:11" s="280" customFormat="1" ht="14">
      <c r="A42" s="746"/>
      <c r="C42" s="105"/>
      <c r="D42" s="105"/>
      <c r="E42" s="105"/>
      <c r="F42" s="105"/>
      <c r="G42" s="754"/>
      <c r="H42" s="796"/>
    </row>
    <row r="43" spans="1:11" s="280" customFormat="1" ht="14">
      <c r="A43" s="746"/>
      <c r="G43" s="754"/>
      <c r="H43" s="796"/>
    </row>
    <row r="44" spans="1:11" s="280" customFormat="1" ht="14">
      <c r="A44" s="746"/>
      <c r="G44" s="754"/>
      <c r="H44" s="796"/>
    </row>
    <row r="45" spans="1:11" s="280" customFormat="1" ht="14">
      <c r="A45" s="746"/>
      <c r="G45" s="754"/>
      <c r="H45" s="796"/>
    </row>
    <row r="46" spans="1:11" s="280" customFormat="1" ht="14">
      <c r="A46" s="746"/>
      <c r="G46" s="754"/>
      <c r="H46" s="796"/>
    </row>
    <row r="47" spans="1:11" s="280" customFormat="1" ht="14">
      <c r="A47" s="746"/>
      <c r="G47" s="747"/>
    </row>
    <row r="48" spans="1:11" s="280" customFormat="1" ht="14">
      <c r="A48" s="746"/>
      <c r="G48" s="747"/>
    </row>
    <row r="49" spans="1:7" s="280" customFormat="1" ht="14">
      <c r="A49" s="746"/>
      <c r="G49" s="747"/>
    </row>
    <row r="50" spans="1:7" s="280" customFormat="1" ht="14">
      <c r="A50" s="746"/>
      <c r="G50" s="747"/>
    </row>
    <row r="51" spans="1:7" s="280" customFormat="1" ht="14">
      <c r="A51" s="746"/>
      <c r="G51" s="747"/>
    </row>
    <row r="52" spans="1:7" s="280" customFormat="1" ht="14">
      <c r="A52" s="746"/>
      <c r="G52" s="747"/>
    </row>
    <row r="53" spans="1:7" s="280" customFormat="1" ht="14">
      <c r="A53" s="746"/>
      <c r="G53" s="747"/>
    </row>
    <row r="54" spans="1:7" s="280" customFormat="1" ht="14">
      <c r="A54" s="746"/>
      <c r="G54" s="747"/>
    </row>
    <row r="55" spans="1:7" s="280" customFormat="1" ht="14">
      <c r="A55" s="746"/>
      <c r="G55" s="747"/>
    </row>
    <row r="56" spans="1:7" s="280" customFormat="1" ht="14">
      <c r="A56" s="746"/>
      <c r="G56" s="747"/>
    </row>
    <row r="57" spans="1:7" s="280" customFormat="1" ht="14">
      <c r="A57" s="746"/>
      <c r="G57" s="747"/>
    </row>
    <row r="58" spans="1:7" s="280" customFormat="1" ht="14">
      <c r="A58" s="746"/>
      <c r="G58" s="747"/>
    </row>
    <row r="59" spans="1:7" s="280" customFormat="1" ht="14">
      <c r="A59" s="746"/>
      <c r="G59" s="747"/>
    </row>
    <row r="284" spans="3:6" ht="15.5">
      <c r="C284" s="7" t="s">
        <v>208</v>
      </c>
      <c r="D284" s="7"/>
      <c r="E284" s="7"/>
      <c r="F284" s="7"/>
    </row>
  </sheetData>
  <customSheetViews>
    <customSheetView guid="{E6D9E970-926F-4F3B-8D36-41EB74ECFD6A}" fitToPage="1">
      <selection activeCell="D23" sqref="D23"/>
      <pageMargins left="0.5" right="0.5" top="1" bottom="1" header="0.5" footer="0.5"/>
      <pageSetup scale="14" orientation="portrait" r:id="rId1"/>
    </customSheetView>
  </customSheetViews>
  <mergeCells count="3">
    <mergeCell ref="A1:G1"/>
    <mergeCell ref="A3:G3"/>
    <mergeCell ref="A2:G2"/>
  </mergeCells>
  <pageMargins left="0.5" right="0.5" top="1" bottom="1" header="0.5" footer="0.5"/>
  <pageSetup scale="52" fitToHeight="0"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23</vt:i4>
      </vt:variant>
    </vt:vector>
  </HeadingPairs>
  <TitlesOfParts>
    <vt:vector size="48" baseType="lpstr">
      <vt:lpstr>ATT H-1A</vt:lpstr>
      <vt:lpstr>1A - ADIT Summary</vt:lpstr>
      <vt:lpstr>1B - ADIT EOY</vt:lpstr>
      <vt:lpstr>1C - ADIT BOY</vt:lpstr>
      <vt:lpstr>1D - ADIT Rate Base Adjustment</vt:lpstr>
      <vt:lpstr>1E - EDIT Amortization</vt:lpstr>
      <vt:lpstr>1F - ADIT Remeasurement</vt:lpstr>
      <vt:lpstr>2 - Other Tax</vt:lpstr>
      <vt:lpstr>3 - Revenue Credits</vt:lpstr>
      <vt:lpstr>3a - Shared Revenues</vt:lpstr>
      <vt:lpstr>4 - 100 Basis Pt ROE</vt:lpstr>
      <vt:lpstr>5 - Cost Support 1</vt:lpstr>
      <vt:lpstr>5a Affiliate Allocations</vt:lpstr>
      <vt:lpstr>5b EBSC Affiliate Allocations</vt:lpstr>
      <vt:lpstr>6-Project Rev Req</vt:lpstr>
      <vt:lpstr>6A-Project True-up</vt:lpstr>
      <vt:lpstr>6B - True-Up Interest </vt:lpstr>
      <vt:lpstr>7 - Cap Add WS</vt:lpstr>
      <vt:lpstr>8 - Securitization</vt:lpstr>
      <vt:lpstr>9 - Rate Base</vt:lpstr>
      <vt:lpstr>9A - Gross Plant &amp; ARO</vt:lpstr>
      <vt:lpstr>10 - Merger Costs</vt:lpstr>
      <vt:lpstr>11A - O&amp;M</vt:lpstr>
      <vt:lpstr>11B - A&amp;G</vt:lpstr>
      <vt:lpstr>12- Depreciation Rates</vt:lpstr>
      <vt:lpstr>'9A - Gross Plant &amp; ARO'!a</vt:lpstr>
      <vt:lpstr>CTR</vt:lpstr>
      <vt:lpstr>CUSTP</vt:lpstr>
      <vt:lpstr>CUSTR</vt:lpstr>
      <vt:lpstr>FA</vt:lpstr>
      <vt:lpstr>'3a - Shared Revenues'!FIT</vt:lpstr>
      <vt:lpstr>GP</vt:lpstr>
      <vt:lpstr>'3a - Shared Revenues'!p</vt:lpstr>
      <vt:lpstr>'12- Depreciation Rates'!Print_Area</vt:lpstr>
      <vt:lpstr>'1A - ADIT Summary'!Print_Area</vt:lpstr>
      <vt:lpstr>'1C - ADIT BOY'!Print_Area</vt:lpstr>
      <vt:lpstr>'1D - ADIT Rate Base Adjustment'!Print_Area</vt:lpstr>
      <vt:lpstr>'1E - EDIT Amortization'!Print_Area</vt:lpstr>
      <vt:lpstr>'1F - ADIT Remeasurement'!Print_Area</vt:lpstr>
      <vt:lpstr>'3 - Revenue Credits'!Print_Area</vt:lpstr>
      <vt:lpstr>'5a Affiliate Allocations'!Print_Area</vt:lpstr>
      <vt:lpstr>'6B - True-Up Interest '!Print_Area</vt:lpstr>
      <vt:lpstr>'6-Project Rev Req'!Print_Area</vt:lpstr>
      <vt:lpstr>'7 - Cap Add WS'!Print_Area</vt:lpstr>
      <vt:lpstr>'ATT H-1A'!Print_Area</vt:lpstr>
      <vt:lpstr>'1A - ADIT Summary'!Print_Titles</vt:lpstr>
      <vt:lpstr>SIT</vt:lpstr>
      <vt:lpstr>'3a - Shared Revenues'!WS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Shengrong.Chen@pepcoholdings.com</dc:creator>
  <cp:lastModifiedBy>Kennedy, Geneva:(BSC)</cp:lastModifiedBy>
  <cp:lastPrinted>2020-05-15T12:46:46Z</cp:lastPrinted>
  <dcterms:created xsi:type="dcterms:W3CDTF">2018-05-08T13:51:25Z</dcterms:created>
  <dcterms:modified xsi:type="dcterms:W3CDTF">2023-05-12T17:23:33Z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DISdDocName">
    <vt:lpwstr>091169</vt:lpwstr>
  </property>
  <property fmtid="{D5CDD505-2E9C-101B-9397-08002B2CF9AE}" pid="4" name="DISProperties">
    <vt:lpwstr>DISdDocName,DIScgiUrl,DISdUser,DISdID,DISidcName,DISTaskPaneUrl</vt:lpwstr>
  </property>
  <property fmtid="{D5CDD505-2E9C-101B-9397-08002B2CF9AE}" pid="5" name="DIScgiUrl">
    <vt:lpwstr>http://webcenterprd.exelonds.com/cs/idcplg</vt:lpwstr>
  </property>
  <property fmtid="{D5CDD505-2E9C-101B-9397-08002B2CF9AE}" pid="6" name="DISdUser">
    <vt:lpwstr>E912930</vt:lpwstr>
  </property>
  <property fmtid="{D5CDD505-2E9C-101B-9397-08002B2CF9AE}" pid="7" name="DISdID">
    <vt:lpwstr>165851</vt:lpwstr>
  </property>
  <property fmtid="{D5CDD505-2E9C-101B-9397-08002B2CF9AE}" pid="8" name="DISidcName">
    <vt:lpwstr>ewsuaccc25zexelondscom16200</vt:lpwstr>
  </property>
  <property fmtid="{D5CDD505-2E9C-101B-9397-08002B2CF9AE}" pid="9" name="DISTaskPaneUrl">
    <vt:lpwstr>http://webcenterprd.exelonds.com/cs/idcplg?IdcService=DESKTOP_DOC_INFO&amp;dDocName=091169&amp;dID=165851&amp;ClientControlled=DocMan,taskpane&amp;coreContentOnly=1</vt:lpwstr>
  </property>
  <property fmtid="{D5CDD505-2E9C-101B-9397-08002B2CF9AE}" pid="10" name="SV_HIDDEN_GRID_QUERY_LIST_4F35BF76-6C0D-4D9B-82B2-816C12CF3733">
    <vt:lpwstr>empty_477D106A-C0D6-4607-AEBD-E2C9D60EA279</vt:lpwstr>
  </property>
  <property fmtid="{D5CDD505-2E9C-101B-9397-08002B2CF9AE}" pid="11" name="MSIP_Label_c968b3d1-e05f-4796-9c23-acaf26d588cb_Enabled">
    <vt:lpwstr>true</vt:lpwstr>
  </property>
  <property fmtid="{D5CDD505-2E9C-101B-9397-08002B2CF9AE}" pid="12" name="MSIP_Label_c968b3d1-e05f-4796-9c23-acaf26d588cb_SetDate">
    <vt:lpwstr>2022-04-13T13:30:09Z</vt:lpwstr>
  </property>
  <property fmtid="{D5CDD505-2E9C-101B-9397-08002B2CF9AE}" pid="13" name="MSIP_Label_c968b3d1-e05f-4796-9c23-acaf26d588cb_Method">
    <vt:lpwstr>Standard</vt:lpwstr>
  </property>
  <property fmtid="{D5CDD505-2E9C-101B-9397-08002B2CF9AE}" pid="14" name="MSIP_Label_c968b3d1-e05f-4796-9c23-acaf26d588cb_Name">
    <vt:lpwstr>Company Confidential Information</vt:lpwstr>
  </property>
  <property fmtid="{D5CDD505-2E9C-101B-9397-08002B2CF9AE}" pid="15" name="MSIP_Label_c968b3d1-e05f-4796-9c23-acaf26d588cb_SiteId">
    <vt:lpwstr>600d01fc-055f-49c6-868f-3ecfcc791773</vt:lpwstr>
  </property>
  <property fmtid="{D5CDD505-2E9C-101B-9397-08002B2CF9AE}" pid="16" name="MSIP_Label_c968b3d1-e05f-4796-9c23-acaf26d588cb_ActionId">
    <vt:lpwstr>420dd7d1-4cdb-4736-a815-43efedddd5c5</vt:lpwstr>
  </property>
  <property fmtid="{D5CDD505-2E9C-101B-9397-08002B2CF9AE}" pid="17" name="MSIP_Label_c968b3d1-e05f-4796-9c23-acaf26d588cb_ContentBits">
    <vt:lpwstr>0</vt:lpwstr>
  </property>
</Properties>
</file>