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0" windowWidth="14940" windowHeight="9030" activeTab="0"/>
  </bookViews>
  <sheets>
    <sheet name="Net CONE_BRA Planning Parameter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'Net CONE_BRA Planning Parameter'!$A$1:$I$40</definedName>
  </definedNames>
  <calcPr fullCalcOnLoad="1"/>
</workbook>
</file>

<file path=xl/sharedStrings.xml><?xml version="1.0" encoding="utf-8"?>
<sst xmlns="http://schemas.openxmlformats.org/spreadsheetml/2006/main" count="107" uniqueCount="56">
  <si>
    <t>APS</t>
  </si>
  <si>
    <t>DPL</t>
  </si>
  <si>
    <t>AE</t>
  </si>
  <si>
    <t>BGE</t>
  </si>
  <si>
    <t>JCPL</t>
  </si>
  <si>
    <t>PEPCO</t>
  </si>
  <si>
    <t xml:space="preserve"> </t>
  </si>
  <si>
    <t>RTO</t>
  </si>
  <si>
    <t>SWMAAC</t>
  </si>
  <si>
    <t>EMAAC</t>
  </si>
  <si>
    <t>MAAC</t>
  </si>
  <si>
    <t>COMED</t>
  </si>
  <si>
    <t>DAYTON</t>
  </si>
  <si>
    <t>DOM</t>
  </si>
  <si>
    <t>METED</t>
  </si>
  <si>
    <t>RECO</t>
  </si>
  <si>
    <t>DPL SOUTH</t>
  </si>
  <si>
    <t>ATSI</t>
  </si>
  <si>
    <t>CONE Area 1</t>
  </si>
  <si>
    <t>CONE Area 2</t>
  </si>
  <si>
    <t>CONE Area 3</t>
  </si>
  <si>
    <t>CONE Area 4</t>
  </si>
  <si>
    <t>CONE Area 1: AE, DPL, JCPL, PECO, PS, RECO</t>
  </si>
  <si>
    <t>CONE Area 2: BGE, PEPCO</t>
  </si>
  <si>
    <t>CONE Area 4: MetEd, Penelec, PPL</t>
  </si>
  <si>
    <t>ICAP to UCAP Conversion Factor:</t>
  </si>
  <si>
    <t>AEP</t>
  </si>
  <si>
    <t>DEOK</t>
  </si>
  <si>
    <t>PPL</t>
  </si>
  <si>
    <t>PSEG</t>
  </si>
  <si>
    <t>PENELEC</t>
  </si>
  <si>
    <t>EKPC</t>
  </si>
  <si>
    <t>Gross CONE, $/MW-Day, UCAP Price</t>
  </si>
  <si>
    <t>Zone/LDA</t>
  </si>
  <si>
    <t>Net CONE,   $/MW-Day,  UCAP Price</t>
  </si>
  <si>
    <t>Ancillary Services Offset,          $/MW-Year        per Tariff</t>
  </si>
  <si>
    <t>Net CONE,         $/MW-Day,    ICAP Price</t>
  </si>
  <si>
    <t>UCAP Price = ICAP Price / (1 - Pool-Wide Average EFORd)</t>
  </si>
  <si>
    <t>LDA Modeled with VRR Curve</t>
  </si>
  <si>
    <t>PS, PSEG NORTH</t>
  </si>
  <si>
    <t>ATSI, ATSI CLEVELAND</t>
  </si>
  <si>
    <t>Net E&amp;AS Revenue Offset, $/MW-Year</t>
  </si>
  <si>
    <t>RPM CONE and E&amp;AS Values for 2022/2023 Base Residual Auction</t>
  </si>
  <si>
    <t xml:space="preserve">2022/2023 BRA CONE: Levelized Revenue Requirement,     $/MW-Year </t>
  </si>
  <si>
    <t>CONE Area 3: AEP, APS, ATSI, ComEd, Dayton, DEOK, Dominion, Duquesne (DLCo), EKPC, OVEC</t>
  </si>
  <si>
    <t>Pool-Wide Average EFORd for 2022/2023 BRA</t>
  </si>
  <si>
    <t>Planning Parameters Originally Posted for 2022/2023 BRA (January 2019)</t>
  </si>
  <si>
    <t>Difference</t>
  </si>
  <si>
    <t>% Change</t>
  </si>
  <si>
    <t>Forward Net E&amp;AS Revenue Offset, $/MW-Year</t>
  </si>
  <si>
    <t>Historic (2016-2018) Net Energy Revenue Offset, $/MW-Year</t>
  </si>
  <si>
    <t>Reactive Services Revenue Offset, $/MW-Year</t>
  </si>
  <si>
    <t>Total Net E&amp;AS Revenue Offset, $/MW-Year</t>
  </si>
  <si>
    <t>Forward Looking E&amp;AS Offset (Indicative Values)</t>
  </si>
  <si>
    <t>DUQ</t>
  </si>
  <si>
    <t>PECO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</si>
</sst>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0"/>
    <numFmt numFmtId="167" formatCode="#,##0.0"/>
    <numFmt numFmtId="168" formatCode="0.0%"/>
    <numFmt numFmtId="169" formatCode="0.0000"/>
    <numFmt numFmtId="170" formatCode="0.0"/>
    <numFmt numFmtId="171" formatCode="0.00000"/>
    <numFmt numFmtId="172" formatCode="&quot;$&quot;#,##0;\(&quot;$&quot;#,##0\)"/>
    <numFmt numFmtId="173" formatCode="[$$-409]#,##0.00;\([$$-409]#,##0.00\)"/>
    <numFmt numFmtId="174" formatCode="&quot;$&quot;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23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b/>
      <sz val="9"/>
      <color rgb="FF6666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6" fontId="4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10" fontId="3" fillId="6" borderId="10" xfId="84" applyNumberFormat="1" applyFont="1" applyFill="1" applyBorder="1" applyAlignment="1">
      <alignment vertical="center"/>
    </xf>
    <xf numFmtId="0" fontId="3" fillId="1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12" borderId="13" xfId="0" applyFont="1" applyFill="1" applyBorder="1" applyAlignment="1">
      <alignment wrapText="1"/>
    </xf>
    <xf numFmtId="6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3" fillId="12" borderId="17" xfId="0" applyFont="1" applyFill="1" applyBorder="1" applyAlignment="1">
      <alignment horizontal="left" vertical="center" wrapText="1"/>
    </xf>
    <xf numFmtId="6" fontId="4" fillId="0" borderId="18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" fillId="12" borderId="15" xfId="0" applyFont="1" applyFill="1" applyBorder="1" applyAlignment="1">
      <alignment wrapText="1"/>
    </xf>
    <xf numFmtId="0" fontId="3" fillId="12" borderId="11" xfId="0" applyFont="1" applyFill="1" applyBorder="1" applyAlignment="1">
      <alignment horizontal="left" vertical="center" wrapText="1"/>
    </xf>
    <xf numFmtId="6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9" fillId="0" borderId="0" xfId="0" applyFont="1" applyAlignment="1">
      <alignment horizontal="left"/>
    </xf>
    <xf numFmtId="165" fontId="4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Alignment="1">
      <alignment/>
    </xf>
    <xf numFmtId="0" fontId="4" fillId="12" borderId="21" xfId="0" applyFont="1" applyFill="1" applyBorder="1" applyAlignment="1">
      <alignment horizontal="left" vertical="center" wrapText="1"/>
    </xf>
    <xf numFmtId="6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51" fillId="0" borderId="0" xfId="0" applyFont="1" applyAlignment="1" quotePrefix="1">
      <alignment horizontal="center"/>
    </xf>
    <xf numFmtId="172" fontId="52" fillId="0" borderId="0" xfId="0" applyNumberFormat="1" applyFont="1" applyAlignment="1">
      <alignment vertical="center"/>
    </xf>
    <xf numFmtId="173" fontId="52" fillId="0" borderId="0" xfId="0" applyNumberFormat="1" applyFont="1" applyAlignment="1">
      <alignment vertical="center"/>
    </xf>
    <xf numFmtId="0" fontId="51" fillId="0" borderId="0" xfId="0" applyFont="1" applyAlignment="1" quotePrefix="1">
      <alignment vertical="top"/>
    </xf>
    <xf numFmtId="0" fontId="53" fillId="0" borderId="0" xfId="0" applyFont="1" applyAlignment="1" quotePrefix="1">
      <alignment vertical="top"/>
    </xf>
    <xf numFmtId="7" fontId="0" fillId="0" borderId="0" xfId="0" applyNumberFormat="1" applyAlignment="1">
      <alignment/>
    </xf>
    <xf numFmtId="0" fontId="4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3" fillId="7" borderId="14" xfId="0" applyNumberFormat="1" applyFont="1" applyFill="1" applyBorder="1" applyAlignment="1">
      <alignment horizontal="center" vertical="center" wrapText="1"/>
    </xf>
    <xf numFmtId="164" fontId="4" fillId="7" borderId="22" xfId="0" applyNumberFormat="1" applyFont="1" applyFill="1" applyBorder="1" applyAlignment="1">
      <alignment horizontal="center" vertical="center" wrapText="1"/>
    </xf>
    <xf numFmtId="9" fontId="4" fillId="7" borderId="12" xfId="84" applyFont="1" applyFill="1" applyBorder="1" applyAlignment="1">
      <alignment horizontal="center" vertical="center" wrapText="1"/>
    </xf>
    <xf numFmtId="9" fontId="3" fillId="7" borderId="14" xfId="84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165" fontId="4" fillId="7" borderId="10" xfId="0" applyNumberFormat="1" applyFont="1" applyFill="1" applyBorder="1" applyAlignment="1">
      <alignment horizontal="center"/>
    </xf>
    <xf numFmtId="165" fontId="4" fillId="7" borderId="14" xfId="0" applyNumberFormat="1" applyFont="1" applyFill="1" applyBorder="1" applyAlignment="1">
      <alignment horizontal="center" vertical="center" wrapText="1"/>
    </xf>
    <xf numFmtId="165" fontId="4" fillId="7" borderId="22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vertical="center" wrapText="1"/>
    </xf>
    <xf numFmtId="164" fontId="4" fillId="7" borderId="10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 vertical="center" wrapText="1"/>
    </xf>
    <xf numFmtId="164" fontId="4" fillId="7" borderId="22" xfId="0" applyNumberFormat="1" applyFont="1" applyFill="1" applyBorder="1" applyAlignment="1">
      <alignment horizontal="center"/>
    </xf>
    <xf numFmtId="10" fontId="4" fillId="7" borderId="10" xfId="84" applyNumberFormat="1" applyFont="1" applyFill="1" applyBorder="1" applyAlignment="1">
      <alignment horizontal="center" vertical="center" wrapText="1"/>
    </xf>
    <xf numFmtId="10" fontId="3" fillId="7" borderId="14" xfId="84" applyNumberFormat="1" applyFont="1" applyFill="1" applyBorder="1" applyAlignment="1">
      <alignment horizontal="center" vertical="center" wrapText="1"/>
    </xf>
    <xf numFmtId="10" fontId="4" fillId="7" borderId="22" xfId="84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/>
    </xf>
    <xf numFmtId="10" fontId="3" fillId="7" borderId="10" xfId="84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 horizontal="center" vertical="center" wrapText="1"/>
    </xf>
    <xf numFmtId="10" fontId="3" fillId="7" borderId="18" xfId="84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 vertical="center" wrapText="1"/>
    </xf>
    <xf numFmtId="10" fontId="3" fillId="7" borderId="12" xfId="84" applyNumberFormat="1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Currency 2 2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0 2" xfId="64"/>
    <cellStyle name="Normal 2" xfId="65"/>
    <cellStyle name="Normal 2 2" xfId="66"/>
    <cellStyle name="Normal 2 2 2" xfId="67"/>
    <cellStyle name="Normal 2 3" xfId="68"/>
    <cellStyle name="Normal 2 3 2" xfId="69"/>
    <cellStyle name="Normal 2 4" xfId="70"/>
    <cellStyle name="Normal 3" xfId="71"/>
    <cellStyle name="Normal 3 7" xfId="72"/>
    <cellStyle name="Normal 4" xfId="73"/>
    <cellStyle name="Normal 4 3" xfId="74"/>
    <cellStyle name="Normal 4 3 2" xfId="75"/>
    <cellStyle name="Normal 6" xfId="76"/>
    <cellStyle name="Normal 6 2" xfId="77"/>
    <cellStyle name="Normal 6 2 2" xfId="78"/>
    <cellStyle name="Normal 6 3" xfId="79"/>
    <cellStyle name="Normal 6 7" xfId="80"/>
    <cellStyle name="Normal 6 7 2" xfId="81"/>
    <cellStyle name="Note" xfId="82"/>
    <cellStyle name="Output" xfId="83"/>
    <cellStyle name="Percent" xfId="84"/>
    <cellStyle name="Percent 2" xfId="85"/>
    <cellStyle name="Percent 2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PageLayoutView="0" workbookViewId="0" topLeftCell="A11">
      <pane xSplit="1" ySplit="1" topLeftCell="J19" activePane="bottomRight" state="frozen"/>
      <selection pane="topLeft" activeCell="A11" sqref="A11"/>
      <selection pane="topRight" activeCell="B11" sqref="B11"/>
      <selection pane="bottomLeft" activeCell="A12" sqref="A12"/>
      <selection pane="bottomRight" activeCell="M13" sqref="M13"/>
    </sheetView>
  </sheetViews>
  <sheetFormatPr defaultColWidth="9.140625" defaultRowHeight="12.75"/>
  <cols>
    <col min="1" max="1" width="18.7109375" style="0" customWidth="1"/>
    <col min="2" max="2" width="21.7109375" style="0" customWidth="1"/>
    <col min="3" max="8" width="18.7109375" style="0" customWidth="1"/>
    <col min="9" max="10" width="27.140625" style="0" customWidth="1"/>
    <col min="11" max="11" width="19.421875" style="0" customWidth="1"/>
    <col min="12" max="12" width="22.00390625" style="0" customWidth="1"/>
    <col min="13" max="13" width="15.8515625" style="0" customWidth="1"/>
    <col min="14" max="14" width="15.421875" style="0" customWidth="1"/>
    <col min="15" max="15" width="15.00390625" style="0" customWidth="1"/>
    <col min="16" max="16" width="12.28125" style="0" customWidth="1"/>
    <col min="18" max="18" width="9.8515625" style="0" bestFit="1" customWidth="1"/>
    <col min="20" max="20" width="10.7109375" style="0" customWidth="1"/>
  </cols>
  <sheetData>
    <row r="1" spans="1:13" ht="19.5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 customHeight="1">
      <c r="A2" s="99" t="s">
        <v>25</v>
      </c>
      <c r="B2" s="99"/>
      <c r="C2" s="99"/>
      <c r="D2" s="99"/>
      <c r="E2" s="99"/>
      <c r="F2" s="99"/>
      <c r="G2" s="52"/>
      <c r="H2" s="38" t="s">
        <v>6</v>
      </c>
      <c r="I2" s="38" t="s">
        <v>6</v>
      </c>
      <c r="J2" s="38"/>
      <c r="K2" s="38"/>
      <c r="L2" s="38"/>
      <c r="M2" s="38"/>
    </row>
    <row r="3" spans="1:16" ht="19.5" customHeight="1">
      <c r="A3" s="99" t="s">
        <v>37</v>
      </c>
      <c r="B3" s="99"/>
      <c r="C3" s="99"/>
      <c r="D3" s="99"/>
      <c r="E3" s="99"/>
      <c r="F3" s="99"/>
      <c r="G3" s="100" t="s">
        <v>6</v>
      </c>
      <c r="H3" s="100"/>
      <c r="I3" s="7" t="s">
        <v>6</v>
      </c>
      <c r="J3" s="7"/>
      <c r="K3" s="7"/>
      <c r="L3" s="7"/>
      <c r="M3" s="7"/>
      <c r="N3" s="39" t="s">
        <v>6</v>
      </c>
      <c r="O3" s="39"/>
      <c r="P3" s="39"/>
    </row>
    <row r="4" spans="1:17" ht="19.5" customHeight="1">
      <c r="A4" s="99" t="s">
        <v>45</v>
      </c>
      <c r="B4" s="99"/>
      <c r="C4" s="99"/>
      <c r="D4" s="99"/>
      <c r="E4" s="99"/>
      <c r="F4" s="10">
        <v>0.059</v>
      </c>
      <c r="G4" s="7"/>
      <c r="H4" s="7"/>
      <c r="I4" s="7"/>
      <c r="J4" s="7"/>
      <c r="K4" s="7"/>
      <c r="L4" s="7"/>
      <c r="M4" s="7"/>
      <c r="N4" s="40" t="s">
        <v>6</v>
      </c>
      <c r="O4" s="40"/>
      <c r="P4" s="40"/>
      <c r="Q4" s="39"/>
    </row>
    <row r="5" spans="1:13" ht="19.5" customHeight="1">
      <c r="A5" s="101" t="s">
        <v>22</v>
      </c>
      <c r="B5" s="101"/>
      <c r="C5" s="101"/>
      <c r="D5" s="101"/>
      <c r="E5" s="101"/>
      <c r="F5" s="101"/>
      <c r="G5" s="3"/>
      <c r="H5" s="3"/>
      <c r="I5" s="37" t="s">
        <v>6</v>
      </c>
      <c r="J5" s="37"/>
      <c r="K5" s="37"/>
      <c r="L5" s="37"/>
      <c r="M5" s="37"/>
    </row>
    <row r="6" spans="1:8" ht="19.5" customHeight="1">
      <c r="A6" s="101" t="s">
        <v>23</v>
      </c>
      <c r="B6" s="101"/>
      <c r="C6" s="101"/>
      <c r="D6" s="101"/>
      <c r="E6" s="101"/>
      <c r="F6" s="101"/>
      <c r="G6" s="3"/>
      <c r="H6" s="3"/>
    </row>
    <row r="7" spans="1:16" ht="19.5" customHeight="1">
      <c r="A7" s="102" t="s">
        <v>44</v>
      </c>
      <c r="B7" s="102"/>
      <c r="C7" s="102"/>
      <c r="D7" s="102"/>
      <c r="E7" s="102"/>
      <c r="F7" s="102"/>
      <c r="G7" s="3"/>
      <c r="H7" s="3"/>
      <c r="N7" s="5" t="s">
        <v>6</v>
      </c>
      <c r="O7" s="5"/>
      <c r="P7" s="5"/>
    </row>
    <row r="8" spans="1:13" ht="19.5" customHeight="1">
      <c r="A8" s="101" t="s">
        <v>24</v>
      </c>
      <c r="B8" s="101"/>
      <c r="C8" s="101"/>
      <c r="D8" s="101"/>
      <c r="E8" s="101"/>
      <c r="F8" s="101"/>
      <c r="G8" s="3"/>
      <c r="H8" s="3"/>
      <c r="I8" s="6" t="s">
        <v>6</v>
      </c>
      <c r="J8" s="6"/>
      <c r="K8" s="6"/>
      <c r="L8" s="6"/>
      <c r="M8" s="6"/>
    </row>
    <row r="9" spans="3:6" ht="13.5" thickBot="1">
      <c r="C9" s="9" t="s">
        <v>6</v>
      </c>
      <c r="F9" s="42" t="s">
        <v>6</v>
      </c>
    </row>
    <row r="10" spans="1:16" ht="15.75" thickBot="1">
      <c r="A10" s="93" t="s">
        <v>46</v>
      </c>
      <c r="B10" s="94"/>
      <c r="C10" s="94"/>
      <c r="D10" s="94"/>
      <c r="E10" s="94"/>
      <c r="F10" s="94"/>
      <c r="G10" s="94"/>
      <c r="H10" s="94"/>
      <c r="I10" s="95"/>
      <c r="J10" s="96" t="s">
        <v>53</v>
      </c>
      <c r="K10" s="97"/>
      <c r="L10" s="97"/>
      <c r="M10" s="97"/>
      <c r="N10" s="97"/>
      <c r="O10" s="97"/>
      <c r="P10" s="98"/>
    </row>
    <row r="11" spans="1:16" ht="75" customHeight="1" thickBot="1">
      <c r="A11" s="11" t="s">
        <v>33</v>
      </c>
      <c r="B11" s="12" t="s">
        <v>43</v>
      </c>
      <c r="C11" s="12" t="s">
        <v>32</v>
      </c>
      <c r="D11" s="12" t="s">
        <v>50</v>
      </c>
      <c r="E11" s="12" t="s">
        <v>35</v>
      </c>
      <c r="F11" s="12" t="s">
        <v>41</v>
      </c>
      <c r="G11" s="12" t="s">
        <v>36</v>
      </c>
      <c r="H11" s="12" t="s">
        <v>34</v>
      </c>
      <c r="I11" s="34" t="s">
        <v>38</v>
      </c>
      <c r="J11" s="60" t="s">
        <v>49</v>
      </c>
      <c r="K11" s="60" t="s">
        <v>51</v>
      </c>
      <c r="L11" s="60" t="s">
        <v>52</v>
      </c>
      <c r="M11" s="60" t="s">
        <v>36</v>
      </c>
      <c r="N11" s="60" t="s">
        <v>34</v>
      </c>
      <c r="O11" s="60" t="s">
        <v>47</v>
      </c>
      <c r="P11" s="65" t="s">
        <v>48</v>
      </c>
    </row>
    <row r="12" spans="1:18" ht="15.75" customHeight="1">
      <c r="A12" s="13" t="s">
        <v>18</v>
      </c>
      <c r="B12" s="14">
        <v>108000</v>
      </c>
      <c r="C12" s="15">
        <f>ROUND(B12/(365*(1-$F$4)),2)</f>
        <v>314.44</v>
      </c>
      <c r="D12" s="16"/>
      <c r="E12" s="16"/>
      <c r="F12" s="16"/>
      <c r="G12" s="16"/>
      <c r="H12" s="17"/>
      <c r="I12" s="35"/>
      <c r="J12" s="67"/>
      <c r="K12" s="67"/>
      <c r="L12" s="67"/>
      <c r="M12" s="71"/>
      <c r="N12" s="67"/>
      <c r="O12" s="61"/>
      <c r="P12" s="66"/>
      <c r="R12" s="54"/>
    </row>
    <row r="13" spans="1:20" ht="15.75" customHeight="1">
      <c r="A13" s="18" t="s">
        <v>2</v>
      </c>
      <c r="B13" s="4" t="s">
        <v>6</v>
      </c>
      <c r="C13" s="2">
        <f>$C$12</f>
        <v>314.44</v>
      </c>
      <c r="D13" s="33">
        <v>12023.358367312076</v>
      </c>
      <c r="E13" s="1">
        <v>2199</v>
      </c>
      <c r="F13" s="33">
        <f aca="true" t="shared" si="0" ref="F13:F18">D13+E13</f>
        <v>14222.358367312076</v>
      </c>
      <c r="G13" s="2">
        <f aca="true" t="shared" si="1" ref="G13:G18">($B$12-F13)/365</f>
        <v>256.92504556900803</v>
      </c>
      <c r="H13" s="2">
        <f aca="true" t="shared" si="2" ref="H13:H18">ROUND(G13/(1-$F$4),2)</f>
        <v>273.03</v>
      </c>
      <c r="I13" s="19"/>
      <c r="J13" s="68">
        <v>13403.349526666665</v>
      </c>
      <c r="K13" s="68">
        <v>2199</v>
      </c>
      <c r="L13" s="68">
        <f aca="true" t="shared" si="3" ref="L13:L18">J13+K13</f>
        <v>15602.349526666665</v>
      </c>
      <c r="M13" s="62">
        <f aca="true" t="shared" si="4" ref="M13:M18">($B$12-L13)/365</f>
        <v>253.14424787214614</v>
      </c>
      <c r="N13" s="72">
        <f aca="true" t="shared" si="5" ref="N13:N18">ROUND(M13/(1-$F$4),2)</f>
        <v>269.02</v>
      </c>
      <c r="O13" s="62">
        <f aca="true" t="shared" si="6" ref="O13:O19">N13-H13</f>
        <v>-4.009999999999991</v>
      </c>
      <c r="P13" s="75">
        <f aca="true" t="shared" si="7" ref="P13:P19">O13/H13</f>
        <v>-0.014687030729223864</v>
      </c>
      <c r="Q13" s="57"/>
      <c r="R13" s="55"/>
      <c r="S13" s="38"/>
      <c r="T13" s="59"/>
    </row>
    <row r="14" spans="1:19" ht="15.75" customHeight="1">
      <c r="A14" s="18" t="s">
        <v>1</v>
      </c>
      <c r="B14" s="4" t="s">
        <v>6</v>
      </c>
      <c r="C14" s="2">
        <f aca="true" t="shared" si="8" ref="C14:C19">$C$12</f>
        <v>314.44</v>
      </c>
      <c r="D14" s="33">
        <v>21667.79036402811</v>
      </c>
      <c r="E14" s="1">
        <v>2199</v>
      </c>
      <c r="F14" s="33">
        <f t="shared" si="0"/>
        <v>23866.79036402811</v>
      </c>
      <c r="G14" s="2">
        <f t="shared" si="1"/>
        <v>230.50194420814216</v>
      </c>
      <c r="H14" s="2">
        <f t="shared" si="2"/>
        <v>244.95</v>
      </c>
      <c r="I14" s="78" t="s">
        <v>16</v>
      </c>
      <c r="J14" s="79">
        <v>24492.134016666667</v>
      </c>
      <c r="K14" s="79">
        <v>2199</v>
      </c>
      <c r="L14" s="79">
        <f t="shared" si="3"/>
        <v>26691.134016666667</v>
      </c>
      <c r="M14" s="80">
        <f t="shared" si="4"/>
        <v>222.76401639269406</v>
      </c>
      <c r="N14" s="81">
        <f t="shared" si="5"/>
        <v>236.73</v>
      </c>
      <c r="O14" s="80">
        <f t="shared" si="6"/>
        <v>-8.219999999999999</v>
      </c>
      <c r="P14" s="82">
        <f t="shared" si="7"/>
        <v>-0.033557868952847514</v>
      </c>
      <c r="Q14" s="57"/>
      <c r="R14" s="55"/>
      <c r="S14" s="38"/>
    </row>
    <row r="15" spans="1:19" ht="15.75" customHeight="1">
      <c r="A15" s="18" t="s">
        <v>4</v>
      </c>
      <c r="B15" s="4" t="s">
        <v>6</v>
      </c>
      <c r="C15" s="2">
        <f t="shared" si="8"/>
        <v>314.44</v>
      </c>
      <c r="D15" s="33">
        <v>10815.61642688843</v>
      </c>
      <c r="E15" s="1">
        <v>2199</v>
      </c>
      <c r="F15" s="33">
        <f t="shared" si="0"/>
        <v>13014.61642688843</v>
      </c>
      <c r="G15" s="2">
        <f t="shared" si="1"/>
        <v>260.2339275975659</v>
      </c>
      <c r="H15" s="2">
        <f t="shared" si="2"/>
        <v>276.55</v>
      </c>
      <c r="I15" s="19"/>
      <c r="J15" s="68">
        <v>13299.684310000002</v>
      </c>
      <c r="K15" s="68">
        <v>2199</v>
      </c>
      <c r="L15" s="68">
        <f t="shared" si="3"/>
        <v>15498.684310000002</v>
      </c>
      <c r="M15" s="62">
        <f t="shared" si="4"/>
        <v>253.42826216438357</v>
      </c>
      <c r="N15" s="72">
        <f t="shared" si="5"/>
        <v>269.32</v>
      </c>
      <c r="O15" s="62">
        <f t="shared" si="6"/>
        <v>-7.230000000000018</v>
      </c>
      <c r="P15" s="75">
        <f t="shared" si="7"/>
        <v>-0.026143554510938413</v>
      </c>
      <c r="Q15" s="57"/>
      <c r="R15" s="55"/>
      <c r="S15" s="38"/>
    </row>
    <row r="16" spans="1:19" ht="15.75" customHeight="1">
      <c r="A16" s="18" t="s">
        <v>55</v>
      </c>
      <c r="B16" s="4" t="s">
        <v>6</v>
      </c>
      <c r="C16" s="2">
        <f t="shared" si="8"/>
        <v>314.44</v>
      </c>
      <c r="D16" s="33">
        <v>16755.588487115867</v>
      </c>
      <c r="E16" s="1">
        <v>2199</v>
      </c>
      <c r="F16" s="33">
        <f t="shared" si="0"/>
        <v>18954.588487115867</v>
      </c>
      <c r="G16" s="2">
        <f t="shared" si="1"/>
        <v>243.96003154214833</v>
      </c>
      <c r="H16" s="2">
        <f t="shared" si="2"/>
        <v>259.26</v>
      </c>
      <c r="I16" s="19"/>
      <c r="J16" s="68">
        <v>16045.339976666664</v>
      </c>
      <c r="K16" s="68">
        <v>2199</v>
      </c>
      <c r="L16" s="68">
        <f t="shared" si="3"/>
        <v>18244.339976666663</v>
      </c>
      <c r="M16" s="62">
        <f t="shared" si="4"/>
        <v>245.90591787214612</v>
      </c>
      <c r="N16" s="72">
        <f t="shared" si="5"/>
        <v>261.32</v>
      </c>
      <c r="O16" s="62">
        <f t="shared" si="6"/>
        <v>2.0600000000000023</v>
      </c>
      <c r="P16" s="75">
        <f t="shared" si="7"/>
        <v>0.007945691583738342</v>
      </c>
      <c r="Q16" s="57"/>
      <c r="R16" s="55"/>
      <c r="S16" s="38"/>
    </row>
    <row r="17" spans="1:19" ht="15.75" customHeight="1">
      <c r="A17" s="18" t="s">
        <v>29</v>
      </c>
      <c r="B17" s="4" t="s">
        <v>6</v>
      </c>
      <c r="C17" s="2">
        <f t="shared" si="8"/>
        <v>314.44</v>
      </c>
      <c r="D17" s="33">
        <v>11744.369930821913</v>
      </c>
      <c r="E17" s="1">
        <v>2199</v>
      </c>
      <c r="F17" s="33">
        <f t="shared" si="0"/>
        <v>13943.369930821913</v>
      </c>
      <c r="G17" s="2">
        <f t="shared" si="1"/>
        <v>257.689397449803</v>
      </c>
      <c r="H17" s="2">
        <f t="shared" si="2"/>
        <v>273.85</v>
      </c>
      <c r="I17" s="83" t="s">
        <v>39</v>
      </c>
      <c r="J17" s="79">
        <v>12801.958976333333</v>
      </c>
      <c r="K17" s="79">
        <v>2199</v>
      </c>
      <c r="L17" s="79">
        <f t="shared" si="3"/>
        <v>15000.958976333333</v>
      </c>
      <c r="M17" s="80">
        <f t="shared" si="4"/>
        <v>254.7918932155251</v>
      </c>
      <c r="N17" s="81">
        <f t="shared" si="5"/>
        <v>270.77</v>
      </c>
      <c r="O17" s="80">
        <f t="shared" si="6"/>
        <v>-3.080000000000041</v>
      </c>
      <c r="P17" s="82">
        <f t="shared" si="7"/>
        <v>-0.01124703304728881</v>
      </c>
      <c r="Q17" s="57"/>
      <c r="R17" s="55"/>
      <c r="S17" s="38"/>
    </row>
    <row r="18" spans="1:19" ht="15.75" customHeight="1">
      <c r="A18" s="18" t="s">
        <v>15</v>
      </c>
      <c r="B18" s="4" t="s">
        <v>6</v>
      </c>
      <c r="C18" s="2">
        <f t="shared" si="8"/>
        <v>314.44</v>
      </c>
      <c r="D18" s="33">
        <v>12654.715711630064</v>
      </c>
      <c r="E18" s="1">
        <v>2199</v>
      </c>
      <c r="F18" s="33">
        <f t="shared" si="0"/>
        <v>14853.715711630064</v>
      </c>
      <c r="G18" s="2">
        <f t="shared" si="1"/>
        <v>255.1952994201916</v>
      </c>
      <c r="H18" s="2">
        <f t="shared" si="2"/>
        <v>271.2</v>
      </c>
      <c r="I18" s="19"/>
      <c r="J18" s="68">
        <v>14062.536417999998</v>
      </c>
      <c r="K18" s="68">
        <v>2199</v>
      </c>
      <c r="L18" s="68">
        <f t="shared" si="3"/>
        <v>16261.536417999998</v>
      </c>
      <c r="M18" s="62">
        <f t="shared" si="4"/>
        <v>251.33825638904108</v>
      </c>
      <c r="N18" s="72">
        <f t="shared" si="5"/>
        <v>267.1</v>
      </c>
      <c r="O18" s="62">
        <f t="shared" si="6"/>
        <v>-4.099999999999966</v>
      </c>
      <c r="P18" s="75">
        <f t="shared" si="7"/>
        <v>-0.01511799410029486</v>
      </c>
      <c r="Q18" s="57"/>
      <c r="R18" s="55"/>
      <c r="S18" s="38"/>
    </row>
    <row r="19" spans="1:19" ht="15.75" customHeight="1" thickBot="1">
      <c r="A19" s="20" t="s">
        <v>9</v>
      </c>
      <c r="B19" s="21" t="s">
        <v>6</v>
      </c>
      <c r="C19" s="22">
        <f t="shared" si="8"/>
        <v>314.44</v>
      </c>
      <c r="D19" s="23" t="s">
        <v>6</v>
      </c>
      <c r="E19" s="24" t="s">
        <v>6</v>
      </c>
      <c r="F19" s="24"/>
      <c r="G19" s="22">
        <f>ROUND(H19*(1-$F$4),2)</f>
        <v>250.75</v>
      </c>
      <c r="H19" s="22">
        <f>ROUND(AVERAGE(H13:H18),2)</f>
        <v>266.47</v>
      </c>
      <c r="I19" s="84" t="s">
        <v>9</v>
      </c>
      <c r="J19" s="85" t="s">
        <v>6</v>
      </c>
      <c r="K19" s="85" t="s">
        <v>6</v>
      </c>
      <c r="L19" s="85"/>
      <c r="M19" s="86">
        <f>ROUND(N19*(1-$F$4),2)</f>
        <v>246.9</v>
      </c>
      <c r="N19" s="86">
        <f>ROUND(AVERAGE(N13:N18),2)</f>
        <v>262.38</v>
      </c>
      <c r="O19" s="86">
        <f t="shared" si="6"/>
        <v>-4.090000000000032</v>
      </c>
      <c r="P19" s="87">
        <f t="shared" si="7"/>
        <v>-0.015348819754569112</v>
      </c>
      <c r="Q19" s="57"/>
      <c r="R19" s="55"/>
      <c r="S19" s="38"/>
    </row>
    <row r="20" spans="1:19" ht="15.75" customHeight="1">
      <c r="A20" s="13" t="s">
        <v>19</v>
      </c>
      <c r="B20" s="14">
        <v>109700</v>
      </c>
      <c r="C20" s="15">
        <f>ROUND(B20/(365*(1-$F$4)),2)</f>
        <v>319.39</v>
      </c>
      <c r="D20" s="25"/>
      <c r="E20" s="26"/>
      <c r="F20" s="26"/>
      <c r="G20" s="15"/>
      <c r="H20" s="27" t="s">
        <v>6</v>
      </c>
      <c r="I20" s="35"/>
      <c r="J20" s="69"/>
      <c r="K20" s="69"/>
      <c r="L20" s="69"/>
      <c r="M20" s="73"/>
      <c r="N20" s="69" t="s">
        <v>6</v>
      </c>
      <c r="O20" s="63"/>
      <c r="P20" s="76"/>
      <c r="Q20" s="57"/>
      <c r="R20" s="55"/>
      <c r="S20" s="38"/>
    </row>
    <row r="21" spans="1:19" ht="15.75" customHeight="1">
      <c r="A21" s="18" t="s">
        <v>3</v>
      </c>
      <c r="B21" s="4" t="s">
        <v>6</v>
      </c>
      <c r="C21" s="2">
        <f>$C$20</f>
        <v>319.39</v>
      </c>
      <c r="D21" s="33">
        <v>36646.940016823355</v>
      </c>
      <c r="E21" s="1">
        <v>2199</v>
      </c>
      <c r="F21" s="33">
        <f>D21+E21</f>
        <v>38845.940016823355</v>
      </c>
      <c r="G21" s="2">
        <f>($B$20-F21)/365</f>
        <v>194.12071228267573</v>
      </c>
      <c r="H21" s="2">
        <f>ROUND(G21/(1-$F$4),2)</f>
        <v>206.29</v>
      </c>
      <c r="I21" s="83" t="s">
        <v>3</v>
      </c>
      <c r="J21" s="79">
        <v>28553.323056666664</v>
      </c>
      <c r="K21" s="79">
        <v>2199</v>
      </c>
      <c r="L21" s="79">
        <f>J21+K21</f>
        <v>30752.323056666664</v>
      </c>
      <c r="M21" s="81">
        <f>($B$20-L21)/365</f>
        <v>216.29500532420093</v>
      </c>
      <c r="N21" s="81">
        <f>ROUND(M21/(1-$F$4),2)</f>
        <v>229.86</v>
      </c>
      <c r="O21" s="80">
        <f>N21-H21</f>
        <v>23.57000000000002</v>
      </c>
      <c r="P21" s="82">
        <f>O21/H21</f>
        <v>0.1142566290174028</v>
      </c>
      <c r="Q21" s="57"/>
      <c r="R21" s="55"/>
      <c r="S21" s="38"/>
    </row>
    <row r="22" spans="1:19" ht="15.75" customHeight="1">
      <c r="A22" s="18" t="s">
        <v>5</v>
      </c>
      <c r="B22" s="4"/>
      <c r="C22" s="2">
        <f>$C$20</f>
        <v>319.39</v>
      </c>
      <c r="D22" s="33">
        <v>19136.379859502118</v>
      </c>
      <c r="E22" s="1">
        <v>2199</v>
      </c>
      <c r="F22" s="33">
        <f>D22+E22</f>
        <v>21335.379859502118</v>
      </c>
      <c r="G22" s="2">
        <f>($B$20-F22)/365</f>
        <v>242.0948496999942</v>
      </c>
      <c r="H22" s="2">
        <f>ROUND(G22/(1-$F$4),2)</f>
        <v>257.27</v>
      </c>
      <c r="I22" s="83" t="s">
        <v>5</v>
      </c>
      <c r="J22" s="79">
        <v>19406.446079999998</v>
      </c>
      <c r="K22" s="79">
        <v>2199</v>
      </c>
      <c r="L22" s="79">
        <f>J22+K22</f>
        <v>21605.446079999998</v>
      </c>
      <c r="M22" s="81">
        <f>($B$20-L22)/365</f>
        <v>241.35494224657535</v>
      </c>
      <c r="N22" s="81">
        <f>ROUND(M22/(1-$F$4),2)</f>
        <v>256.49</v>
      </c>
      <c r="O22" s="80">
        <f>N22-H22</f>
        <v>-0.7799999999999727</v>
      </c>
      <c r="P22" s="82">
        <f>O22/H22</f>
        <v>-0.003031834259727029</v>
      </c>
      <c r="Q22" s="57"/>
      <c r="R22" s="55"/>
      <c r="S22" s="38"/>
    </row>
    <row r="23" spans="1:19" ht="15.75" customHeight="1" thickBot="1">
      <c r="A23" s="20" t="s">
        <v>8</v>
      </c>
      <c r="B23" s="21"/>
      <c r="C23" s="22">
        <f>$C$20</f>
        <v>319.39</v>
      </c>
      <c r="D23" s="23" t="s">
        <v>6</v>
      </c>
      <c r="E23" s="24" t="s">
        <v>6</v>
      </c>
      <c r="F23" s="24"/>
      <c r="G23" s="22">
        <f>ROUND(H23*(1-$F$4),2)</f>
        <v>218.1</v>
      </c>
      <c r="H23" s="22">
        <f>ROUND(AVERAGE(H21:H22),2)</f>
        <v>231.78</v>
      </c>
      <c r="I23" s="84" t="s">
        <v>8</v>
      </c>
      <c r="J23" s="85" t="s">
        <v>6</v>
      </c>
      <c r="K23" s="85" t="s">
        <v>6</v>
      </c>
      <c r="L23" s="85"/>
      <c r="M23" s="86">
        <f>ROUND(N23*(1-$F$4),2)</f>
        <v>228.83</v>
      </c>
      <c r="N23" s="86">
        <f>ROUND(AVERAGE(N21:N22),2)</f>
        <v>243.18</v>
      </c>
      <c r="O23" s="86">
        <f>N23-H23</f>
        <v>11.400000000000006</v>
      </c>
      <c r="P23" s="87">
        <f>O23/H23</f>
        <v>0.04918457157649497</v>
      </c>
      <c r="Q23" s="57"/>
      <c r="R23" s="55"/>
      <c r="S23" s="38"/>
    </row>
    <row r="24" spans="1:19" ht="15.75" customHeight="1">
      <c r="A24" s="13" t="s">
        <v>21</v>
      </c>
      <c r="B24" s="14">
        <v>105500</v>
      </c>
      <c r="C24" s="15">
        <f>ROUND(B24/(365*(1-$F$4)),2)</f>
        <v>307.16</v>
      </c>
      <c r="D24" s="25"/>
      <c r="E24" s="26" t="s">
        <v>6</v>
      </c>
      <c r="F24" s="26"/>
      <c r="G24" s="15"/>
      <c r="H24" s="27"/>
      <c r="I24" s="35"/>
      <c r="J24" s="69"/>
      <c r="K24" s="69"/>
      <c r="L24" s="69"/>
      <c r="M24" s="73"/>
      <c r="N24" s="73"/>
      <c r="O24" s="63"/>
      <c r="P24" s="76"/>
      <c r="Q24" s="57"/>
      <c r="R24" s="55"/>
      <c r="S24" s="38"/>
    </row>
    <row r="25" spans="1:19" ht="15.75" customHeight="1">
      <c r="A25" s="18" t="s">
        <v>14</v>
      </c>
      <c r="B25" s="4" t="s">
        <v>6</v>
      </c>
      <c r="C25" s="2">
        <f>$C$24</f>
        <v>307.16</v>
      </c>
      <c r="D25" s="33">
        <v>20822.73414828658</v>
      </c>
      <c r="E25" s="1">
        <v>2199</v>
      </c>
      <c r="F25" s="33">
        <f>D25+E25</f>
        <v>23021.73414828658</v>
      </c>
      <c r="G25" s="2">
        <f>($B$24-F25)/365</f>
        <v>225.96785164852994</v>
      </c>
      <c r="H25" s="2">
        <f>ROUND(G25/(1-$F$4),2)</f>
        <v>240.14</v>
      </c>
      <c r="I25" s="19"/>
      <c r="J25" s="68">
        <v>21444.611326666665</v>
      </c>
      <c r="K25" s="68">
        <v>2199</v>
      </c>
      <c r="L25" s="68">
        <f>J25+K25</f>
        <v>23643.611326666665</v>
      </c>
      <c r="M25" s="72">
        <f>($B$24-L25)/365</f>
        <v>224.26407855707762</v>
      </c>
      <c r="N25" s="72">
        <f>ROUND(M25/(1-$F$4),2)</f>
        <v>238.33</v>
      </c>
      <c r="O25" s="62">
        <f>N25-H25</f>
        <v>-1.8099999999999739</v>
      </c>
      <c r="P25" s="75">
        <f>O25/H25</f>
        <v>-0.007537269925876463</v>
      </c>
      <c r="Q25" s="57"/>
      <c r="R25" s="55"/>
      <c r="S25" s="38"/>
    </row>
    <row r="26" spans="1:19" ht="15.75" customHeight="1">
      <c r="A26" s="18" t="s">
        <v>30</v>
      </c>
      <c r="B26" s="4"/>
      <c r="C26" s="2">
        <f>$C$24</f>
        <v>307.16</v>
      </c>
      <c r="D26" s="33">
        <v>33693.675919054156</v>
      </c>
      <c r="E26" s="1">
        <v>2199</v>
      </c>
      <c r="F26" s="33">
        <f>D26+E26</f>
        <v>35892.675919054156</v>
      </c>
      <c r="G26" s="2">
        <f>($B$24-F26)/365</f>
        <v>190.70499748204338</v>
      </c>
      <c r="H26" s="2">
        <f>ROUND(G26/(1-$F$4),2)</f>
        <v>202.66</v>
      </c>
      <c r="I26" s="19"/>
      <c r="J26" s="68">
        <v>43068.390699999996</v>
      </c>
      <c r="K26" s="68">
        <v>2199</v>
      </c>
      <c r="L26" s="68">
        <f>J26+K26</f>
        <v>45267.390699999996</v>
      </c>
      <c r="M26" s="72">
        <f>($B$24-L26)/365</f>
        <v>165.0208473972603</v>
      </c>
      <c r="N26" s="72">
        <f>ROUND(M26/(1-$F$4),2)</f>
        <v>175.37</v>
      </c>
      <c r="O26" s="62">
        <f>N26-H26</f>
        <v>-27.289999999999992</v>
      </c>
      <c r="P26" s="75">
        <f>O26/H26</f>
        <v>-0.13465903483667221</v>
      </c>
      <c r="Q26" s="57"/>
      <c r="R26" s="55"/>
      <c r="S26" s="38"/>
    </row>
    <row r="27" spans="1:19" ht="15.75" customHeight="1">
      <c r="A27" s="18" t="s">
        <v>28</v>
      </c>
      <c r="B27" s="4"/>
      <c r="C27" s="2">
        <f>$C$24</f>
        <v>307.16</v>
      </c>
      <c r="D27" s="33">
        <v>16736.27002140681</v>
      </c>
      <c r="E27" s="1">
        <v>2199</v>
      </c>
      <c r="F27" s="33">
        <f>D27+E27</f>
        <v>18935.27002140681</v>
      </c>
      <c r="G27" s="2">
        <f>($B$24-F27)/365</f>
        <v>237.16364377696763</v>
      </c>
      <c r="H27" s="2">
        <f>ROUND(G27/(1-$F$4),2)</f>
        <v>252.03</v>
      </c>
      <c r="I27" s="83" t="s">
        <v>28</v>
      </c>
      <c r="J27" s="79">
        <v>16429.460903333336</v>
      </c>
      <c r="K27" s="79">
        <v>2199</v>
      </c>
      <c r="L27" s="79">
        <f>J27+K27</f>
        <v>18628.460903333336</v>
      </c>
      <c r="M27" s="81">
        <f>($B$24-L27)/365</f>
        <v>238.00421670319633</v>
      </c>
      <c r="N27" s="81">
        <f>ROUND(M27/(1-$F$4),2)</f>
        <v>252.93</v>
      </c>
      <c r="O27" s="80">
        <f>N27-H27</f>
        <v>0.9000000000000057</v>
      </c>
      <c r="P27" s="82">
        <f>O27/H27</f>
        <v>0.003571003451970026</v>
      </c>
      <c r="Q27" s="57"/>
      <c r="R27" s="55"/>
      <c r="S27" s="38"/>
    </row>
    <row r="28" spans="1:19" ht="15.75" customHeight="1" thickBot="1">
      <c r="A28" s="20" t="s">
        <v>10</v>
      </c>
      <c r="B28" s="21" t="s">
        <v>6</v>
      </c>
      <c r="C28" s="22">
        <f>ROUND(AVERAGE(C13,C14,C15,C16,C17,C18,C21,C22,C25,C26,C27),2)</f>
        <v>313.35</v>
      </c>
      <c r="D28" s="23" t="s">
        <v>6</v>
      </c>
      <c r="E28" s="24" t="s">
        <v>6</v>
      </c>
      <c r="F28" s="24"/>
      <c r="G28" s="22">
        <f>ROUND(H28*(1-$F$4),2)</f>
        <v>235.87</v>
      </c>
      <c r="H28" s="22">
        <f>ROUND(AVERAGE(H13,H14,H15,H16,H17,H18,H21,H22,H25,H26,H27),2)</f>
        <v>250.66</v>
      </c>
      <c r="I28" s="84" t="s">
        <v>10</v>
      </c>
      <c r="J28" s="85" t="s">
        <v>6</v>
      </c>
      <c r="K28" s="85" t="s">
        <v>6</v>
      </c>
      <c r="L28" s="85"/>
      <c r="M28" s="86">
        <f>ROUND(N28*(1-$F$4),2)</f>
        <v>233.3</v>
      </c>
      <c r="N28" s="86">
        <f>ROUND(AVERAGE(N13,N14,N15,N16,N17,N18,N21,N22,N25,N26,N27),2)</f>
        <v>247.93</v>
      </c>
      <c r="O28" s="86">
        <f>N28-H28</f>
        <v>-2.7299999999999898</v>
      </c>
      <c r="P28" s="87">
        <f>O28/H28</f>
        <v>-0.010891247107635801</v>
      </c>
      <c r="Q28" s="57"/>
      <c r="R28" s="55"/>
      <c r="S28" s="38"/>
    </row>
    <row r="29" spans="1:19" ht="15.75" customHeight="1">
      <c r="A29" s="13" t="s">
        <v>20</v>
      </c>
      <c r="B29" s="14">
        <v>105500</v>
      </c>
      <c r="C29" s="15">
        <f>ROUND(B29/(365*(1-$F$4)),2)</f>
        <v>307.16</v>
      </c>
      <c r="D29" s="25"/>
      <c r="E29" s="26" t="s">
        <v>6</v>
      </c>
      <c r="F29" s="26"/>
      <c r="G29" s="15"/>
      <c r="H29" s="27"/>
      <c r="I29" s="35"/>
      <c r="J29" s="69"/>
      <c r="K29" s="69"/>
      <c r="L29" s="69"/>
      <c r="M29" s="73"/>
      <c r="N29" s="73"/>
      <c r="O29" s="63"/>
      <c r="P29" s="76"/>
      <c r="Q29" s="57"/>
      <c r="R29" s="55"/>
      <c r="S29" s="38"/>
    </row>
    <row r="30" spans="1:19" ht="15.75" customHeight="1">
      <c r="A30" s="28" t="s">
        <v>26</v>
      </c>
      <c r="B30" s="4"/>
      <c r="C30" s="2">
        <f>$C$29</f>
        <v>307.16</v>
      </c>
      <c r="D30" s="33">
        <v>18409.896361708215</v>
      </c>
      <c r="E30" s="1">
        <v>2199</v>
      </c>
      <c r="F30" s="33">
        <f aca="true" t="shared" si="9" ref="F30:F39">D30+E30</f>
        <v>20608.896361708215</v>
      </c>
      <c r="G30" s="2">
        <f>($B$29-F30)/365</f>
        <v>232.57836613230626</v>
      </c>
      <c r="H30" s="2">
        <f aca="true" t="shared" si="10" ref="H30:H39">ROUND(G30/(1-$F$4),2)</f>
        <v>247.16</v>
      </c>
      <c r="I30" s="19"/>
      <c r="J30" s="68">
        <v>24260.06668666667</v>
      </c>
      <c r="K30" s="68">
        <v>2199</v>
      </c>
      <c r="L30" s="68">
        <f aca="true" t="shared" si="11" ref="L30:L38">J30+K30</f>
        <v>26459.06668666667</v>
      </c>
      <c r="M30" s="72">
        <f>($B$29-L30)/365</f>
        <v>216.55050222831048</v>
      </c>
      <c r="N30" s="72">
        <f aca="true" t="shared" si="12" ref="N30:N39">ROUND(M30/(1-$F$4),2)</f>
        <v>230.13</v>
      </c>
      <c r="O30" s="62">
        <f aca="true" t="shared" si="13" ref="O30:O39">N30-H30</f>
        <v>-17.03</v>
      </c>
      <c r="P30" s="75">
        <f aca="true" t="shared" si="14" ref="P30:P39">O30/H30</f>
        <v>-0.06890273507039975</v>
      </c>
      <c r="Q30" s="57"/>
      <c r="R30" s="55"/>
      <c r="S30" s="38"/>
    </row>
    <row r="31" spans="1:19" ht="15.75" customHeight="1">
      <c r="A31" s="28" t="s">
        <v>0</v>
      </c>
      <c r="B31" s="4"/>
      <c r="C31" s="2">
        <f aca="true" t="shared" si="15" ref="C31:C38">$C$29</f>
        <v>307.16</v>
      </c>
      <c r="D31" s="33">
        <v>39842.2603015179</v>
      </c>
      <c r="E31" s="1">
        <v>2199</v>
      </c>
      <c r="F31" s="33">
        <f t="shared" si="9"/>
        <v>42041.2603015179</v>
      </c>
      <c r="G31" s="2">
        <f aca="true" t="shared" si="16" ref="G31:G38">($B$29-F31)/365</f>
        <v>173.8595608177592</v>
      </c>
      <c r="H31" s="2">
        <f t="shared" si="10"/>
        <v>184.76</v>
      </c>
      <c r="I31" s="19"/>
      <c r="J31" s="68">
        <v>31536.42043</v>
      </c>
      <c r="K31" s="68">
        <v>2199</v>
      </c>
      <c r="L31" s="68">
        <f t="shared" si="11"/>
        <v>33735.42043</v>
      </c>
      <c r="M31" s="72">
        <f aca="true" t="shared" si="17" ref="M31:M38">($B$29-L31)/365</f>
        <v>196.61528649315068</v>
      </c>
      <c r="N31" s="72">
        <f t="shared" si="12"/>
        <v>208.94</v>
      </c>
      <c r="O31" s="62">
        <f t="shared" si="13"/>
        <v>24.180000000000007</v>
      </c>
      <c r="P31" s="75">
        <f t="shared" si="14"/>
        <v>0.13087248322147654</v>
      </c>
      <c r="Q31" s="57"/>
      <c r="R31" s="55"/>
      <c r="S31" s="38"/>
    </row>
    <row r="32" spans="1:19" ht="15.75" customHeight="1">
      <c r="A32" s="18" t="s">
        <v>17</v>
      </c>
      <c r="B32" s="4" t="s">
        <v>6</v>
      </c>
      <c r="C32" s="2">
        <f t="shared" si="15"/>
        <v>307.16</v>
      </c>
      <c r="D32" s="33">
        <v>22232.80922982898</v>
      </c>
      <c r="E32" s="1">
        <v>2199</v>
      </c>
      <c r="F32" s="33">
        <f t="shared" si="9"/>
        <v>24431.80922982898</v>
      </c>
      <c r="G32" s="2">
        <f t="shared" si="16"/>
        <v>222.10463224704387</v>
      </c>
      <c r="H32" s="2">
        <f t="shared" si="10"/>
        <v>236.03</v>
      </c>
      <c r="I32" s="83" t="s">
        <v>40</v>
      </c>
      <c r="J32" s="79">
        <v>26628.00897</v>
      </c>
      <c r="K32" s="79">
        <v>2199</v>
      </c>
      <c r="L32" s="79">
        <f t="shared" si="11"/>
        <v>28827.00897</v>
      </c>
      <c r="M32" s="81">
        <f t="shared" si="17"/>
        <v>210.06298912328768</v>
      </c>
      <c r="N32" s="81">
        <f t="shared" si="12"/>
        <v>223.23</v>
      </c>
      <c r="O32" s="80">
        <f t="shared" si="13"/>
        <v>-12.800000000000011</v>
      </c>
      <c r="P32" s="82">
        <f t="shared" si="14"/>
        <v>-0.05423039444138462</v>
      </c>
      <c r="Q32" s="57"/>
      <c r="R32" s="55"/>
      <c r="S32" s="38"/>
    </row>
    <row r="33" spans="1:19" ht="15.75" customHeight="1">
      <c r="A33" s="18" t="s">
        <v>11</v>
      </c>
      <c r="B33" s="4"/>
      <c r="C33" s="2">
        <f t="shared" si="15"/>
        <v>307.16</v>
      </c>
      <c r="D33" s="33">
        <v>8811.462058289086</v>
      </c>
      <c r="E33" s="1">
        <v>2199</v>
      </c>
      <c r="F33" s="33">
        <f t="shared" si="9"/>
        <v>11010.462058289086</v>
      </c>
      <c r="G33" s="2">
        <f t="shared" si="16"/>
        <v>258.8754464156463</v>
      </c>
      <c r="H33" s="2">
        <f t="shared" si="10"/>
        <v>275.11</v>
      </c>
      <c r="I33" s="83" t="s">
        <v>11</v>
      </c>
      <c r="J33" s="79">
        <v>17581.47636</v>
      </c>
      <c r="K33" s="79">
        <v>2199</v>
      </c>
      <c r="L33" s="79">
        <f t="shared" si="11"/>
        <v>19780.47636</v>
      </c>
      <c r="M33" s="81">
        <f t="shared" si="17"/>
        <v>234.84800997260274</v>
      </c>
      <c r="N33" s="81">
        <f t="shared" si="12"/>
        <v>249.57</v>
      </c>
      <c r="O33" s="80">
        <f t="shared" si="13"/>
        <v>-25.54000000000002</v>
      </c>
      <c r="P33" s="82">
        <f t="shared" si="14"/>
        <v>-0.09283559303551314</v>
      </c>
      <c r="Q33" s="57"/>
      <c r="R33" s="55"/>
      <c r="S33" s="38"/>
    </row>
    <row r="34" spans="1:18" ht="15.75" customHeight="1">
      <c r="A34" s="18" t="s">
        <v>12</v>
      </c>
      <c r="B34" s="4"/>
      <c r="C34" s="2">
        <f t="shared" si="15"/>
        <v>307.16</v>
      </c>
      <c r="D34" s="33">
        <v>20000.315176660715</v>
      </c>
      <c r="E34" s="1">
        <v>2199</v>
      </c>
      <c r="F34" s="33">
        <f t="shared" si="9"/>
        <v>22199.315176660715</v>
      </c>
      <c r="G34" s="2">
        <f t="shared" si="16"/>
        <v>228.22105431051858</v>
      </c>
      <c r="H34" s="2">
        <f t="shared" si="10"/>
        <v>242.53</v>
      </c>
      <c r="I34" s="78" t="s">
        <v>12</v>
      </c>
      <c r="J34" s="79">
        <v>25928.734213333333</v>
      </c>
      <c r="K34" s="79">
        <v>2199</v>
      </c>
      <c r="L34" s="79">
        <f t="shared" si="11"/>
        <v>28127.734213333333</v>
      </c>
      <c r="M34" s="81">
        <f t="shared" si="17"/>
        <v>211.97881037442923</v>
      </c>
      <c r="N34" s="81">
        <f t="shared" si="12"/>
        <v>225.27</v>
      </c>
      <c r="O34" s="80">
        <f t="shared" si="13"/>
        <v>-17.25999999999999</v>
      </c>
      <c r="P34" s="82">
        <f t="shared" si="14"/>
        <v>-0.07116645363460186</v>
      </c>
      <c r="Q34" s="58"/>
      <c r="R34" s="56"/>
    </row>
    <row r="35" spans="1:16" ht="15.75" customHeight="1">
      <c r="A35" s="18" t="s">
        <v>27</v>
      </c>
      <c r="B35" s="4"/>
      <c r="C35" s="2">
        <f t="shared" si="15"/>
        <v>307.16</v>
      </c>
      <c r="D35" s="33">
        <v>22992.815706476442</v>
      </c>
      <c r="E35" s="1">
        <v>2199</v>
      </c>
      <c r="F35" s="33">
        <f t="shared" si="9"/>
        <v>25191.815706476442</v>
      </c>
      <c r="G35" s="2">
        <f t="shared" si="16"/>
        <v>220.02242272198237</v>
      </c>
      <c r="H35" s="2">
        <f t="shared" si="10"/>
        <v>233.82</v>
      </c>
      <c r="I35" s="78" t="s">
        <v>27</v>
      </c>
      <c r="J35" s="79">
        <v>28444.19435</v>
      </c>
      <c r="K35" s="79">
        <v>2199</v>
      </c>
      <c r="L35" s="79">
        <f t="shared" si="11"/>
        <v>30643.19435</v>
      </c>
      <c r="M35" s="81">
        <f t="shared" si="17"/>
        <v>205.08713876712326</v>
      </c>
      <c r="N35" s="81">
        <f t="shared" si="12"/>
        <v>217.95</v>
      </c>
      <c r="O35" s="80">
        <f t="shared" si="13"/>
        <v>-15.870000000000005</v>
      </c>
      <c r="P35" s="82">
        <f t="shared" si="14"/>
        <v>-0.06787272260713371</v>
      </c>
    </row>
    <row r="36" spans="1:16" ht="15.75" customHeight="1">
      <c r="A36" s="18" t="s">
        <v>54</v>
      </c>
      <c r="B36" s="4"/>
      <c r="C36" s="2">
        <f t="shared" si="15"/>
        <v>307.16</v>
      </c>
      <c r="D36" s="33">
        <v>28762.20334538692</v>
      </c>
      <c r="E36" s="1">
        <v>2199</v>
      </c>
      <c r="F36" s="33">
        <f t="shared" si="9"/>
        <v>30961.20334538692</v>
      </c>
      <c r="G36" s="2">
        <f t="shared" si="16"/>
        <v>204.21588124551528</v>
      </c>
      <c r="H36" s="2">
        <f t="shared" si="10"/>
        <v>217.02</v>
      </c>
      <c r="I36" s="19"/>
      <c r="J36" s="68">
        <v>25969.975663333335</v>
      </c>
      <c r="K36" s="68">
        <v>2199</v>
      </c>
      <c r="L36" s="68">
        <f t="shared" si="11"/>
        <v>28168.975663333335</v>
      </c>
      <c r="M36" s="72">
        <f t="shared" si="17"/>
        <v>211.86582010045663</v>
      </c>
      <c r="N36" s="72">
        <f t="shared" si="12"/>
        <v>225.15</v>
      </c>
      <c r="O36" s="62">
        <f t="shared" si="13"/>
        <v>8.129999999999995</v>
      </c>
      <c r="P36" s="75">
        <f t="shared" si="14"/>
        <v>0.03746198507050039</v>
      </c>
    </row>
    <row r="37" spans="1:16" ht="15.75" customHeight="1">
      <c r="A37" s="18" t="s">
        <v>13</v>
      </c>
      <c r="B37" s="4"/>
      <c r="C37" s="2">
        <f t="shared" si="15"/>
        <v>307.16</v>
      </c>
      <c r="D37" s="33">
        <v>16318.429177964455</v>
      </c>
      <c r="E37" s="1">
        <v>2199</v>
      </c>
      <c r="F37" s="33">
        <f t="shared" si="9"/>
        <v>18517.429177964455</v>
      </c>
      <c r="G37" s="2">
        <f t="shared" si="16"/>
        <v>238.3084132110563</v>
      </c>
      <c r="H37" s="2">
        <f t="shared" si="10"/>
        <v>253.25</v>
      </c>
      <c r="I37" s="19"/>
      <c r="J37" s="68">
        <v>20284.54575</v>
      </c>
      <c r="K37" s="68">
        <v>2199</v>
      </c>
      <c r="L37" s="68">
        <f t="shared" si="11"/>
        <v>22483.54575</v>
      </c>
      <c r="M37" s="72">
        <f t="shared" si="17"/>
        <v>227.44234041095888</v>
      </c>
      <c r="N37" s="72">
        <f t="shared" si="12"/>
        <v>241.7</v>
      </c>
      <c r="O37" s="62">
        <f t="shared" si="13"/>
        <v>-11.550000000000011</v>
      </c>
      <c r="P37" s="75">
        <f t="shared" si="14"/>
        <v>-0.045607107601184645</v>
      </c>
    </row>
    <row r="38" spans="1:16" ht="15.75" customHeight="1" thickBot="1">
      <c r="A38" s="45" t="s">
        <v>31</v>
      </c>
      <c r="B38" s="46"/>
      <c r="C38" s="47">
        <f t="shared" si="15"/>
        <v>307.16</v>
      </c>
      <c r="D38" s="48">
        <v>12771.684244021008</v>
      </c>
      <c r="E38" s="49">
        <v>2199</v>
      </c>
      <c r="F38" s="48">
        <f t="shared" si="9"/>
        <v>14970.684244021008</v>
      </c>
      <c r="G38" s="47">
        <f t="shared" si="16"/>
        <v>248.02552261912055</v>
      </c>
      <c r="H38" s="47">
        <f t="shared" si="10"/>
        <v>263.58</v>
      </c>
      <c r="I38" s="50"/>
      <c r="J38" s="70">
        <v>25915.764883333333</v>
      </c>
      <c r="K38" s="68">
        <v>2199</v>
      </c>
      <c r="L38" s="68">
        <f t="shared" si="11"/>
        <v>28114.764883333333</v>
      </c>
      <c r="M38" s="72">
        <f t="shared" si="17"/>
        <v>212.01434278538812</v>
      </c>
      <c r="N38" s="74">
        <f t="shared" si="12"/>
        <v>225.31</v>
      </c>
      <c r="O38" s="64">
        <f t="shared" si="13"/>
        <v>-38.26999999999998</v>
      </c>
      <c r="P38" s="77">
        <f t="shared" si="14"/>
        <v>-0.14519311025115708</v>
      </c>
    </row>
    <row r="39" spans="1:16" ht="15.75" customHeight="1" thickBot="1">
      <c r="A39" s="29" t="s">
        <v>7</v>
      </c>
      <c r="B39" s="30">
        <f>AVERAGE(B12,B20,B24,B29)</f>
        <v>107175</v>
      </c>
      <c r="C39" s="31">
        <f>ROUND(B39/(365*(1-$F$4)),2)</f>
        <v>312.04</v>
      </c>
      <c r="D39" s="36">
        <v>15527.130849047644</v>
      </c>
      <c r="E39" s="32">
        <f>E32</f>
        <v>2199</v>
      </c>
      <c r="F39" s="36">
        <f t="shared" si="9"/>
        <v>17726.130849047644</v>
      </c>
      <c r="G39" s="31">
        <f>($B$39-F39)/365</f>
        <v>245.06539493411603</v>
      </c>
      <c r="H39" s="31">
        <f t="shared" si="10"/>
        <v>260.43</v>
      </c>
      <c r="I39" s="88" t="s">
        <v>7</v>
      </c>
      <c r="J39" s="89">
        <v>14962.91969</v>
      </c>
      <c r="K39" s="89">
        <v>2199</v>
      </c>
      <c r="L39" s="89">
        <f>J39+K39</f>
        <v>17161.919690000002</v>
      </c>
      <c r="M39" s="90">
        <f>($B$39-L39)/365</f>
        <v>246.61117893150683</v>
      </c>
      <c r="N39" s="90">
        <f t="shared" si="12"/>
        <v>262.07</v>
      </c>
      <c r="O39" s="91">
        <f t="shared" si="13"/>
        <v>1.6399999999999864</v>
      </c>
      <c r="P39" s="92">
        <f t="shared" si="14"/>
        <v>0.006297277579387883</v>
      </c>
    </row>
    <row r="40" spans="1:13" ht="19.5" customHeight="1">
      <c r="A40" s="51" t="s">
        <v>6</v>
      </c>
      <c r="B40" s="41"/>
      <c r="C40" s="41"/>
      <c r="D40" s="43"/>
      <c r="E40" s="41"/>
      <c r="F40" s="41"/>
      <c r="G40" s="41"/>
      <c r="H40" s="41"/>
      <c r="I40" s="41"/>
      <c r="J40" s="41"/>
      <c r="K40" s="41"/>
      <c r="L40" s="41"/>
      <c r="M40" s="41"/>
    </row>
    <row r="41" spans="4:15" ht="15">
      <c r="D41" s="44" t="s">
        <v>6</v>
      </c>
      <c r="O41" s="103"/>
    </row>
    <row r="44" spans="5:16" ht="12">
      <c r="E44" s="8"/>
      <c r="F44" s="8"/>
      <c r="N44" s="8"/>
      <c r="O44" s="8"/>
      <c r="P44" s="8"/>
    </row>
    <row r="45" spans="2:16" ht="12">
      <c r="B45" s="8"/>
      <c r="C45" s="8"/>
      <c r="E45" s="8"/>
      <c r="F45" s="8"/>
      <c r="N45" s="8"/>
      <c r="O45" s="8"/>
      <c r="P45" s="8"/>
    </row>
    <row r="46" spans="2:16" ht="12">
      <c r="B46" s="8"/>
      <c r="C46" s="8"/>
      <c r="E46" s="8"/>
      <c r="F46" s="8"/>
      <c r="N46" s="8"/>
      <c r="O46" s="8"/>
      <c r="P46" s="8"/>
    </row>
    <row r="47" spans="2:16" ht="12">
      <c r="B47" s="8"/>
      <c r="C47" s="8"/>
      <c r="E47" s="8"/>
      <c r="F47" s="8"/>
      <c r="N47" s="8"/>
      <c r="O47" s="8"/>
      <c r="P47" s="8"/>
    </row>
    <row r="48" spans="2:16" ht="12">
      <c r="B48" s="8"/>
      <c r="C48" s="8"/>
      <c r="E48" s="8"/>
      <c r="F48" s="8"/>
      <c r="N48" s="8"/>
      <c r="O48" s="8"/>
      <c r="P48" s="8"/>
    </row>
    <row r="49" spans="2:16" ht="12">
      <c r="B49" s="8"/>
      <c r="C49" s="8"/>
      <c r="E49" s="8"/>
      <c r="F49" s="8"/>
      <c r="N49" s="8"/>
      <c r="O49" s="8"/>
      <c r="P49" s="8"/>
    </row>
    <row r="50" spans="2:16" ht="12">
      <c r="B50" s="8"/>
      <c r="C50" s="8"/>
      <c r="E50" s="8"/>
      <c r="F50" s="8"/>
      <c r="N50" s="8"/>
      <c r="O50" s="8"/>
      <c r="P50" s="8"/>
    </row>
    <row r="51" spans="2:16" ht="12">
      <c r="B51" s="8"/>
      <c r="C51" s="8"/>
      <c r="E51" s="8"/>
      <c r="F51" s="8"/>
      <c r="N51" s="8"/>
      <c r="O51" s="8"/>
      <c r="P51" s="8"/>
    </row>
    <row r="52" spans="2:16" ht="12">
      <c r="B52" s="8"/>
      <c r="C52" s="8"/>
      <c r="E52" s="8"/>
      <c r="F52" s="8"/>
      <c r="N52" s="8"/>
      <c r="O52" s="8"/>
      <c r="P52" s="8"/>
    </row>
    <row r="53" spans="2:16" ht="12">
      <c r="B53" s="8"/>
      <c r="C53" s="8"/>
      <c r="E53" s="8"/>
      <c r="F53" s="8"/>
      <c r="N53" s="8"/>
      <c r="O53" s="8"/>
      <c r="P53" s="8"/>
    </row>
    <row r="54" spans="2:16" ht="12">
      <c r="B54" s="8"/>
      <c r="C54" s="8"/>
      <c r="E54" s="8"/>
      <c r="F54" s="8"/>
      <c r="N54" s="8"/>
      <c r="O54" s="8"/>
      <c r="P54" s="8"/>
    </row>
    <row r="55" spans="2:16" ht="12">
      <c r="B55" s="8"/>
      <c r="C55" s="8"/>
      <c r="E55" s="8"/>
      <c r="F55" s="8"/>
      <c r="N55" s="8"/>
      <c r="O55" s="8"/>
      <c r="P55" s="8"/>
    </row>
    <row r="56" spans="2:16" ht="12">
      <c r="B56" s="8"/>
      <c r="C56" s="8"/>
      <c r="E56" s="8"/>
      <c r="F56" s="8"/>
      <c r="N56" s="8"/>
      <c r="O56" s="8"/>
      <c r="P56" s="8"/>
    </row>
    <row r="57" spans="2:16" ht="12">
      <c r="B57" s="8"/>
      <c r="C57" s="8"/>
      <c r="E57" s="8"/>
      <c r="F57" s="8"/>
      <c r="N57" s="8"/>
      <c r="O57" s="8"/>
      <c r="P57" s="8"/>
    </row>
    <row r="58" spans="2:16" ht="12">
      <c r="B58" s="8"/>
      <c r="C58" s="8"/>
      <c r="E58" s="8"/>
      <c r="F58" s="8"/>
      <c r="N58" s="8"/>
      <c r="O58" s="8"/>
      <c r="P58" s="8"/>
    </row>
    <row r="59" spans="2:16" ht="12">
      <c r="B59" s="8"/>
      <c r="C59" s="8"/>
      <c r="E59" s="8"/>
      <c r="F59" s="8"/>
      <c r="N59" s="8"/>
      <c r="O59" s="8"/>
      <c r="P59" s="8"/>
    </row>
    <row r="60" spans="2:16" ht="12">
      <c r="B60" s="8"/>
      <c r="C60" s="8"/>
      <c r="E60" s="8"/>
      <c r="F60" s="8"/>
      <c r="N60" s="8"/>
      <c r="O60" s="8"/>
      <c r="P60" s="8"/>
    </row>
    <row r="61" spans="2:16" ht="12">
      <c r="B61" s="8"/>
      <c r="C61" s="8"/>
      <c r="E61" s="8"/>
      <c r="F61" s="8"/>
      <c r="N61" s="8"/>
      <c r="O61" s="8"/>
      <c r="P61" s="8"/>
    </row>
    <row r="62" spans="2:16" ht="12">
      <c r="B62" s="8"/>
      <c r="C62" s="8"/>
      <c r="E62" s="8"/>
      <c r="F62" s="8"/>
      <c r="N62" s="8"/>
      <c r="O62" s="8"/>
      <c r="P62" s="8"/>
    </row>
    <row r="63" spans="2:16" ht="12">
      <c r="B63" s="8"/>
      <c r="C63" s="8"/>
      <c r="E63" s="8"/>
      <c r="F63" s="8"/>
      <c r="N63" s="8"/>
      <c r="O63" s="8"/>
      <c r="P63" s="8"/>
    </row>
    <row r="64" spans="2:16" ht="12">
      <c r="B64" s="8"/>
      <c r="C64" s="8"/>
      <c r="E64" s="8"/>
      <c r="F64" s="8"/>
      <c r="N64" s="8"/>
      <c r="O64" s="8"/>
      <c r="P64" s="8"/>
    </row>
    <row r="65" spans="2:16" ht="12">
      <c r="B65" s="8"/>
      <c r="C65" s="8"/>
      <c r="E65" s="8"/>
      <c r="F65" s="8"/>
      <c r="N65" s="8"/>
      <c r="O65" s="8"/>
      <c r="P65" s="8"/>
    </row>
    <row r="66" spans="2:16" ht="12">
      <c r="B66" s="8"/>
      <c r="C66" s="8"/>
      <c r="E66" s="8"/>
      <c r="F66" s="8"/>
      <c r="N66" s="8"/>
      <c r="O66" s="8"/>
      <c r="P66" s="8"/>
    </row>
    <row r="67" spans="2:16" ht="12">
      <c r="B67" s="8"/>
      <c r="C67" s="8"/>
      <c r="E67" s="8"/>
      <c r="F67" s="8"/>
      <c r="N67" s="8"/>
      <c r="O67" s="8"/>
      <c r="P67" s="8"/>
    </row>
    <row r="68" spans="2:6" ht="12">
      <c r="B68" s="8"/>
      <c r="C68" s="8"/>
      <c r="E68" s="8"/>
      <c r="F68" s="8"/>
    </row>
    <row r="69" spans="2:6" ht="12">
      <c r="B69" s="8"/>
      <c r="C69" s="8"/>
      <c r="E69" s="8"/>
      <c r="F69" s="8"/>
    </row>
    <row r="70" spans="2:6" ht="12">
      <c r="B70" s="8"/>
      <c r="C70" s="8"/>
      <c r="E70" s="8"/>
      <c r="F70" s="8"/>
    </row>
    <row r="71" spans="2:6" ht="12">
      <c r="B71" s="8"/>
      <c r="C71" s="8"/>
      <c r="E71" s="8"/>
      <c r="F71" s="8"/>
    </row>
    <row r="72" spans="2:6" ht="12">
      <c r="B72" s="8"/>
      <c r="C72" s="8"/>
      <c r="E72" s="8"/>
      <c r="F72" s="8"/>
    </row>
  </sheetData>
  <sheetProtection/>
  <mergeCells count="10">
    <mergeCell ref="A10:I10"/>
    <mergeCell ref="J10:P10"/>
    <mergeCell ref="A2:F2"/>
    <mergeCell ref="A3:F3"/>
    <mergeCell ref="G3:H3"/>
    <mergeCell ref="A8:F8"/>
    <mergeCell ref="A7:F7"/>
    <mergeCell ref="A6:F6"/>
    <mergeCell ref="A5:F5"/>
    <mergeCell ref="A4:E4"/>
  </mergeCells>
  <printOptions/>
  <pageMargins left="0.5" right="0.5" top="0.5" bottom="0.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Helm, M. Gary</cp:lastModifiedBy>
  <cp:lastPrinted>2019-06-18T17:22:19Z</cp:lastPrinted>
  <dcterms:created xsi:type="dcterms:W3CDTF">2007-01-26T13:56:48Z</dcterms:created>
  <dcterms:modified xsi:type="dcterms:W3CDTF">2020-08-19T20:55:14Z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{D6FA150D-C772-4958-B819-79C69E0F2EF2}</vt:lpwstr>
  </property>
</Properties>
</file>